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11460" windowHeight="6495" activeTab="2"/>
  </bookViews>
  <sheets>
    <sheet name="Datenschutzerklärung" sheetId="1" r:id="rId1"/>
    <sheet name="Dienstvertrag" sheetId="2" state="hidden" r:id="rId2"/>
    <sheet name="Übungsleiter-FB" sheetId="3" r:id="rId3"/>
    <sheet name="Kurzbrief" sheetId="4" state="hidden" r:id="rId4"/>
    <sheet name="INFO" sheetId="5" state="hidden" r:id="rId5"/>
    <sheet name="Datenblatt" sheetId="6" state="hidden" r:id="rId6"/>
  </sheets>
  <definedNames>
    <definedName name="Abfrage_von_Personalquery" localSheetId="5">'Datenblatt'!$A$88:$AD$90</definedName>
    <definedName name="Abfrage_von_Sachbearbeiterquery" localSheetId="5">'Datenblatt'!$A$97:$X$101</definedName>
    <definedName name="Abfrage_von_Sachbearbeiterquery">'Datenblatt'!$A$97:$X$101</definedName>
    <definedName name="Adresse">'Datenblatt'!$I$93</definedName>
    <definedName name="Amt1">'Datenblatt'!$B$58</definedName>
    <definedName name="Amt2">'Datenblatt'!$B$59</definedName>
    <definedName name="Amt3">'Datenblatt'!$B$60</definedName>
    <definedName name="Amt4">'Datenblatt'!$B$61</definedName>
    <definedName name="Amt5">'Datenblatt'!$B$62</definedName>
    <definedName name="Amt6">'Datenblatt'!$B$63</definedName>
    <definedName name="Amt7">'Datenblatt'!$B$64</definedName>
    <definedName name="Anrede1">'Datenblatt'!$E$93</definedName>
    <definedName name="Anrede2">'Datenblatt'!$E$94</definedName>
    <definedName name="Anrede3">'Datenblatt'!$E$95</definedName>
    <definedName name="Arbeitgeber">'Dienstvertrag'!$D$79:$D$85</definedName>
    <definedName name="Arbeitsstunden">'Datenblatt'!$S$92</definedName>
    <definedName name="Arbeitsumfang_manuell">'Dienstvertrag'!$H$29</definedName>
    <definedName name="Befristung">'Datenblatt'!$O$92</definedName>
    <definedName name="Befristung_manuell">'Dienstvertrag'!$I$24</definedName>
    <definedName name="Befristungsart">'Datenblatt'!$B$7</definedName>
    <definedName name="Beginn_manuell">'Dienstvertrag'!$O$22</definedName>
    <definedName name="Bemerkung">'Dienstvertrag'!$D$26</definedName>
    <definedName name="Bereichsaktualisierung">'Datenblatt'!$Z$97</definedName>
    <definedName name="Berufsbezeichnung">'Datenblatt'!$M$92</definedName>
    <definedName name="Beschäftigung1">'Dienstvertrag'!$D$68:$D$70</definedName>
    <definedName name="Beschäftigung2">'Dienstvertrag'!$G$79:$G$85</definedName>
    <definedName name="Beschäftigungsbeginn">'Datenblatt'!$L$92</definedName>
    <definedName name="Beschäftigungsjahr15">'Datenblatt'!$B$42</definedName>
    <definedName name="Beschäftigungsnummer">'Datenblatt'!$B$5</definedName>
    <definedName name="Beschäftigungszeit">'Datenblatt'!$B$41</definedName>
    <definedName name="Beschäftigungszeit_manuell">'Dienstvertrag'!$J$73</definedName>
    <definedName name="Bezugsgröße">'Datenblatt'!$T$87</definedName>
    <definedName name="Datensatznummer">'Datenblatt'!$AC$92</definedName>
    <definedName name="Datum1">'Dienstvertrag'!$I$68:$I$70</definedName>
    <definedName name="Datum2">'Dienstvertrag'!$J$68:$K$70</definedName>
    <definedName name="Datum3">'Dienstvertrag'!$I$79:$I$85</definedName>
    <definedName name="Datum4">'Dienstvertrag'!$J$79:$K$85</definedName>
    <definedName name="Datumeinblendung">'Datenblatt'!$C$54</definedName>
    <definedName name="Dienstanweisung">'Datenblatt'!$C$36</definedName>
    <definedName name="Dienstanweisung_Datum">'Dienstvertrag'!$A$63</definedName>
    <definedName name="Dienstanweisung_manuell">'Dienstvertrag'!$D$63:$D$64</definedName>
    <definedName name="_xlnm.Print_Area" localSheetId="0">'Datenschutzerklärung'!$A$1:$G$194</definedName>
    <definedName name="_xlnm.Print_Area" localSheetId="1">'Dienstvertrag'!$A$1:$O$128</definedName>
    <definedName name="_xlnm.Print_Area" localSheetId="3">'Kurzbrief'!$A$1:$J$58</definedName>
    <definedName name="_xlnm.Print_Area" localSheetId="2">'Übungsleiter-FB'!$A$1:$E$34</definedName>
    <definedName name="Eingruppierung">'Datenblatt'!$C$108</definedName>
    <definedName name="Einrichtung">'Datenblatt'!$V$92</definedName>
    <definedName name="Einrichtung_manuell">'Dienstvertrag'!$A$35</definedName>
    <definedName name="Geburtsdatum">'Datenblatt'!$H$92</definedName>
    <definedName name="Genehmigung_Darmstadt">'Datenblatt'!$B$66</definedName>
    <definedName name="Genehmigungsdatum">'Datenblatt'!$B$56</definedName>
    <definedName name="Genehmigungsdatum_manuell">'Dienstvertrag'!$A$120</definedName>
    <definedName name="Gesamtjahre1">'Dienstvertrag'!$N$65</definedName>
    <definedName name="Gesamtjahre2">'Dienstvertrag'!$N$86</definedName>
    <definedName name="Gesamtmonate1">'Dienstvertrag'!$M$65</definedName>
    <definedName name="Gesamtmonate2">'Dienstvertrag'!$M$86</definedName>
    <definedName name="Gesamttage1">'Dienstvertrag'!$L$65</definedName>
    <definedName name="Gesamttage2">'Dienstvertrag'!$L$86</definedName>
    <definedName name="Gremium">'Datenblatt'!$C$92</definedName>
    <definedName name="Gremiumgeschlecht">'Datenblatt'!$D$92</definedName>
    <definedName name="Hinweis">'Datenblatt'!$C$56</definedName>
    <definedName name="Konfession">'Dienstvertrag'!$M$16</definedName>
    <definedName name="KV">'Dienstvertrag'!$K$5</definedName>
    <definedName name="KZVK">'Datenblatt'!$C$20</definedName>
    <definedName name="KZVK_manuell">'Dienstvertrag'!$G$32</definedName>
    <definedName name="Lebensjahr40">'Datenblatt'!$B$43</definedName>
    <definedName name="MA">'Dienstvertrag'!$K$2</definedName>
    <definedName name="Mitarbeitergeschlecht">'Datenblatt'!$E$92</definedName>
    <definedName name="Monatsstunden">'Datenblatt'!$B$18</definedName>
    <definedName name="Name1">'Datenblatt'!$F$92</definedName>
    <definedName name="Name2">'Datenblatt'!$F$94</definedName>
    <definedName name="Ort">'Datenblatt'!$K$93</definedName>
    <definedName name="PLZ">'Datenblatt'!$J$92</definedName>
    <definedName name="Prozentzeit">'Datenblatt'!$R$92</definedName>
    <definedName name="Rechtsträgernummer">'Datenblatt'!$B$92</definedName>
    <definedName name="Rechtsvertreter">'Datenblatt'!$A$92</definedName>
    <definedName name="RT">'Dienstvertrag'!$K$4</definedName>
    <definedName name="RV">'Dienstvertrag'!$K$3</definedName>
    <definedName name="Sondervereinbarung1">'Datenblatt'!$K$27</definedName>
    <definedName name="Sondervereinbarung2">'Datenblatt'!$K$28</definedName>
    <definedName name="Sondervereinbarung3">'Datenblatt'!$K$29</definedName>
    <definedName name="Sondervereinbarung4">'Datenblatt'!$K$30</definedName>
    <definedName name="Sondervereinbarung5">'Datenblatt'!$K$31</definedName>
    <definedName name="Sondervereinbarung6">'Datenblatt'!$K$32</definedName>
    <definedName name="Sondervereinbarung7">'Datenblatt'!$K$33</definedName>
    <definedName name="Sondervereinbarung8">'Datenblatt'!$K$34</definedName>
    <definedName name="Sondervereinbarungen_manuell">'Dienstvertrag'!$D$47:$D$58</definedName>
    <definedName name="Standort">'Datenblatt'!$X$92</definedName>
    <definedName name="Straße">'Datenblatt'!$I$92</definedName>
    <definedName name="Verbleib">'Datenblatt'!$B$1</definedName>
    <definedName name="Vertretungsperson">'Datenblatt'!$W$92</definedName>
    <definedName name="Vertretungsperson_manuell">'Dienstvertrag'!$A$37</definedName>
    <definedName name="Vorname">'Datenblatt'!$G$92</definedName>
    <definedName name="Wochenstunden">'Datenblatt'!$B$17</definedName>
    <definedName name="Wohnort">'Datenblatt'!$K$92</definedName>
    <definedName name="Zeitraum_manuell">'Dienstvertrag'!$L$85:$N$85</definedName>
  </definedNames>
  <calcPr fullCalcOnLoad="1"/>
</workbook>
</file>

<file path=xl/comments2.xml><?xml version="1.0" encoding="utf-8"?>
<comments xmlns="http://schemas.openxmlformats.org/spreadsheetml/2006/main">
  <authors>
    <author>Fey</author>
    <author>Personalabteilung</author>
    <author>Christian Franke</author>
  </authors>
  <commentList>
    <comment ref="A35" authorId="0">
      <text>
        <r>
          <rPr>
            <b/>
            <sz val="8"/>
            <rFont val="Tahoma"/>
            <family val="2"/>
          </rPr>
          <t>für manuelle Eingabe der Dienststelle</t>
        </r>
      </text>
    </comment>
    <comment ref="A37" authorId="0">
      <text>
        <r>
          <rPr>
            <b/>
            <sz val="8"/>
            <rFont val="Tahoma"/>
            <family val="2"/>
          </rPr>
          <t>für manuelle Eingabe des Dienstvorgesetzten</t>
        </r>
      </text>
    </comment>
    <comment ref="A120" authorId="0">
      <text>
        <r>
          <rPr>
            <b/>
            <sz val="8"/>
            <rFont val="Tahoma"/>
            <family val="2"/>
          </rPr>
          <t>für manuelle Eingabe des Genehmigungsdatums</t>
        </r>
      </text>
    </comment>
    <comment ref="H29" authorId="1">
      <text>
        <r>
          <rPr>
            <sz val="8"/>
            <rFont val="Tahoma"/>
            <family val="2"/>
          </rPr>
          <t xml:space="preserve">Eine Zahl mit anschließendem %-Zeichen wird als %-Satz übernommen.
Eine Zahl ohne %-Zeichen wird als Angabe von </t>
        </r>
        <r>
          <rPr>
            <b/>
            <sz val="8"/>
            <rFont val="Tahoma"/>
            <family val="2"/>
          </rPr>
          <t>Wochenstunden</t>
        </r>
        <r>
          <rPr>
            <sz val="8"/>
            <rFont val="Tahoma"/>
            <family val="2"/>
          </rPr>
          <t xml:space="preserve"> angesehen und in einen %-Satz umgerechnet.</t>
        </r>
      </text>
    </comment>
    <comment ref="O22" authorId="0">
      <text>
        <r>
          <rPr>
            <b/>
            <sz val="8"/>
            <rFont val="Tahoma"/>
            <family val="2"/>
          </rPr>
          <t>für manuelle Eingabe des Beschäftigungsbeginns</t>
        </r>
      </text>
    </comment>
    <comment ref="J73" authorId="0">
      <text>
        <r>
          <rPr>
            <b/>
            <sz val="8"/>
            <rFont val="Tahoma"/>
            <family val="2"/>
          </rPr>
          <t>für manuelle Eingabe der Beschäftigungszeit</t>
        </r>
      </text>
    </comment>
    <comment ref="A63" authorId="0">
      <text>
        <r>
          <rPr>
            <b/>
            <sz val="8"/>
            <rFont val="Tahoma"/>
            <family val="2"/>
          </rPr>
          <t>für manuelle Eingabe des Datums der Dienstanweisung</t>
        </r>
      </text>
    </comment>
    <comment ref="R68" authorId="2">
      <text>
        <r>
          <rPr>
            <b/>
            <sz val="8"/>
            <rFont val="Tahoma"/>
            <family val="2"/>
          </rPr>
          <t>Faktor f. anteilige Anerkennung v. Vorzeiten</t>
        </r>
      </text>
    </comment>
    <comment ref="R79" authorId="2">
      <text>
        <r>
          <rPr>
            <b/>
            <sz val="8"/>
            <rFont val="Tahoma"/>
            <family val="2"/>
          </rPr>
          <t>Faktor f. anteilige Anerkennung v. Vorzeiten</t>
        </r>
      </text>
    </comment>
  </commentList>
</comments>
</file>

<file path=xl/sharedStrings.xml><?xml version="1.0" encoding="utf-8"?>
<sst xmlns="http://schemas.openxmlformats.org/spreadsheetml/2006/main" count="584" uniqueCount="436">
  <si>
    <t>Dienstvertrag</t>
  </si>
  <si>
    <t>für Mitarbeiter/innen</t>
  </si>
  <si>
    <t>im Dienste der Evangelischen Kirche in Hessen und Nassau</t>
  </si>
  <si>
    <t>zwischen</t>
  </si>
  <si>
    <t>Verbleib der Ausfertigungen</t>
  </si>
  <si>
    <t>1. Mitarbeiter/in</t>
  </si>
  <si>
    <t>2. kassenführende Stelle</t>
  </si>
  <si>
    <t>3. Anstellungsträger</t>
  </si>
  <si>
    <t/>
  </si>
  <si>
    <t>RTR:</t>
  </si>
  <si>
    <t>und</t>
  </si>
  <si>
    <t>Vorname  Name</t>
  </si>
  <si>
    <t>Geburtsdatum</t>
  </si>
  <si>
    <t>Konfession</t>
  </si>
  <si>
    <t>wird folgender Dienstvertrag abgeschlossen:</t>
  </si>
  <si>
    <t>Art und Umfang des Dienstverhältnisses</t>
  </si>
  <si>
    <t xml:space="preserve">  </t>
  </si>
  <si>
    <t>Entgeltgruppe</t>
  </si>
  <si>
    <t>Stufe</t>
  </si>
  <si>
    <t>Ausübung des Dienstes bei   (Bezeichnung der Einrichtung)</t>
  </si>
  <si>
    <t xml:space="preserve"> </t>
  </si>
  <si>
    <t>Dienstvorgesetzte/r</t>
  </si>
  <si>
    <t>jeweils geltenden Fassung Anwendung.</t>
  </si>
  <si>
    <t>Die außerordentliche Kündigung ist, außer nach den allgemeinen Bestimmungen, wegen Verstoßes gegen die</t>
  </si>
  <si>
    <t>ab / seit:</t>
  </si>
  <si>
    <t>wöchentliche Arbeitszeit</t>
  </si>
  <si>
    <t>Besondere Vereinbarungen</t>
  </si>
  <si>
    <t>Dienstanweisung</t>
  </si>
  <si>
    <t>Bezeichnung der Dienstanweisung</t>
  </si>
  <si>
    <t>Beschäftigungszeit §26 KDAVO</t>
  </si>
  <si>
    <t>Beim derzeitigen Arbeitgeber verbrachte Zeiten</t>
  </si>
  <si>
    <t>Tage</t>
  </si>
  <si>
    <t>Monate</t>
  </si>
  <si>
    <t>Jahre</t>
  </si>
  <si>
    <t>Art der Beschäftigung</t>
  </si>
  <si>
    <t>von</t>
  </si>
  <si>
    <t>bis</t>
  </si>
  <si>
    <t xml:space="preserve">Beginn der Beschäftigungszeit </t>
  </si>
  <si>
    <t xml:space="preserve">Vollendung des 15. Beschäftigungsjahres </t>
  </si>
  <si>
    <t xml:space="preserve">Vollendung des 40. Lebensjahres </t>
  </si>
  <si>
    <t>Entgeltrelevante Zeit (ERZ) § 27 KDAVO</t>
  </si>
  <si>
    <t>Arbeitgeber</t>
  </si>
  <si>
    <t>Art d. Beschäftigung</t>
  </si>
  <si>
    <t>Eintritt direkt nach Ausbildung</t>
  </si>
  <si>
    <t xml:space="preserve"> (dann 14 Jahre bis zur Endstufe, sonst 13 Jahre.)</t>
  </si>
  <si>
    <t xml:space="preserve">Entgeltrelevante Zeit ab </t>
  </si>
  <si>
    <t xml:space="preserve">Vollendung von 10 Beschäftigungsjahren </t>
  </si>
  <si>
    <t xml:space="preserve">Vollendung von 20 Beschäftigungsjahren </t>
  </si>
  <si>
    <t xml:space="preserve">Vollendung von 30 Beschäftigungsjahren </t>
  </si>
  <si>
    <t xml:space="preserve">Vollendung von 40 Beschäftigungsjahren </t>
  </si>
  <si>
    <t>Unterschriften</t>
  </si>
  <si>
    <t>Für den Anstellungsträger</t>
  </si>
  <si>
    <t>Mit Unterzeichnung des Vertrages wird die Verpflichtung gem. § 6 der KDAVO</t>
  </si>
  <si>
    <t>Ort und Datum</t>
  </si>
  <si>
    <t>und die Verpflichtung gem. § 8 der Datenschutzverordnung der EKHN anerkannt.</t>
  </si>
  <si>
    <t>Der Text der Verpflichtung nach KDAVO und ein Merkblatt über den Datenschutz</t>
  </si>
  <si>
    <t>wurden ausgehändigt. Änderungen des Vertrages bedürfen der Schriftform.</t>
  </si>
  <si>
    <t>Unterschrift (zusätzlich Name in Druckbuchstaben)</t>
  </si>
  <si>
    <t>Mündliche Nebenabreden sind unwirksam.</t>
  </si>
  <si>
    <t>Dienstsiegel des</t>
  </si>
  <si>
    <t>Anstellungsträgers</t>
  </si>
  <si>
    <t>auf sämtliche</t>
  </si>
  <si>
    <t>Ausfertigungen</t>
  </si>
  <si>
    <t>Bei Minderjährigen: Unterschrift der Eltern/Sorgeberechtigten</t>
  </si>
  <si>
    <t>Unterschrift</t>
  </si>
  <si>
    <t>Genehmigungsvermerk</t>
  </si>
  <si>
    <t>Dieser Dienstvertrag wird in Verbindung</t>
  </si>
  <si>
    <t>mit dem Beschluss des Anstellungsträgers</t>
  </si>
  <si>
    <t>( Siegel )</t>
  </si>
  <si>
    <t>Handzeichen:</t>
  </si>
  <si>
    <t>Verbleib</t>
  </si>
  <si>
    <t>Sachbearbeiterwahl</t>
  </si>
  <si>
    <t>Beschäftigung</t>
  </si>
  <si>
    <t>Befristung</t>
  </si>
  <si>
    <t>automatisch aus Personaldaten.mdb übernehmen</t>
  </si>
  <si>
    <t>im Angestelltenverhältnis unbefristet</t>
  </si>
  <si>
    <t>befristet</t>
  </si>
  <si>
    <t>unbefristet</t>
  </si>
  <si>
    <t>Eingruppierung</t>
  </si>
  <si>
    <t>Wochenarbeitszeit</t>
  </si>
  <si>
    <t>Monatsarbeitszeit</t>
  </si>
  <si>
    <t>KZVK</t>
  </si>
  <si>
    <t>(ohne)</t>
  </si>
  <si>
    <t>versichert</t>
  </si>
  <si>
    <t>nicht versichert</t>
  </si>
  <si>
    <t>bes. Vereinb.</t>
  </si>
  <si>
    <t>Befrist. Einzelintegration</t>
  </si>
  <si>
    <t>Befrist. Elternzeit</t>
  </si>
  <si>
    <t>Befrist. ohne Sachgrund</t>
  </si>
  <si>
    <t>Befrist. Integr. ausländ. Kinder</t>
  </si>
  <si>
    <t>Befrist. Krankheit</t>
  </si>
  <si>
    <t>Mitarb. in Kindergärten</t>
  </si>
  <si>
    <t>Mitarb. Diakoniestation</t>
  </si>
  <si>
    <t>Beginn d. Beschäftigungszeit</t>
  </si>
  <si>
    <t>15. Beschäftigungsjahr</t>
  </si>
  <si>
    <t>40. Lebensjahr</t>
  </si>
  <si>
    <t>Wehr-/Zivildienst</t>
  </si>
  <si>
    <t>Wehrdienst</t>
  </si>
  <si>
    <t>Zivildienst</t>
  </si>
  <si>
    <t>Beginn d. Dienstzeit</t>
  </si>
  <si>
    <t>25. Dienstjahr</t>
  </si>
  <si>
    <t>40. Dienstjahr</t>
  </si>
  <si>
    <t>Datum einblenden</t>
  </si>
  <si>
    <t>Amt1</t>
  </si>
  <si>
    <t>Amt lang</t>
  </si>
  <si>
    <t>Amt2</t>
  </si>
  <si>
    <t>Amt3</t>
  </si>
  <si>
    <t>Amt4</t>
  </si>
  <si>
    <t>Amt5</t>
  </si>
  <si>
    <t>Amt6</t>
  </si>
  <si>
    <t>Amt7</t>
  </si>
  <si>
    <t>KV-Genehmigung</t>
  </si>
  <si>
    <t>Datum Übungsleiter-FB</t>
  </si>
  <si>
    <t>Dekanat einblenden</t>
  </si>
  <si>
    <t>Bitte um:</t>
  </si>
  <si>
    <t>Rückgabe</t>
  </si>
  <si>
    <t>Weiterleitung</t>
  </si>
  <si>
    <t>Sonstiges:</t>
  </si>
  <si>
    <t>Vorstandsbeschluß</t>
  </si>
  <si>
    <t>MAV-Zustimmung</t>
  </si>
  <si>
    <t>Vorstandsbeschluß und MAV-Zustimmung</t>
  </si>
  <si>
    <t>ohne Dienstanweisung</t>
  </si>
  <si>
    <t>mit Dienstanweisung</t>
  </si>
  <si>
    <t xml:space="preserve"> und eine Dienstanweisung </t>
  </si>
  <si>
    <t xml:space="preserve"> sowie eine Dienstanweisung </t>
  </si>
  <si>
    <t>Bitte eine Dienstanweisung beilegen!</t>
  </si>
  <si>
    <t>Rechtsvertreter</t>
  </si>
  <si>
    <t>Nummer RT</t>
  </si>
  <si>
    <t>verantwortliches Gremium</t>
  </si>
  <si>
    <t>Geschlecht Gremium</t>
  </si>
  <si>
    <t>Geschlecht</t>
  </si>
  <si>
    <t>Name</t>
  </si>
  <si>
    <t>Vorname</t>
  </si>
  <si>
    <t>Geburtstag</t>
  </si>
  <si>
    <t>Adresse</t>
  </si>
  <si>
    <t>PLZ</t>
  </si>
  <si>
    <t>Wohnort</t>
  </si>
  <si>
    <t>Beschäftigungsbeginn</t>
  </si>
  <si>
    <t>beschäftigt als</t>
  </si>
  <si>
    <t>Zweitbeschäftigung</t>
  </si>
  <si>
    <t>Befristungen</t>
  </si>
  <si>
    <t>Eingruppierung2</t>
  </si>
  <si>
    <t>Arbeitsumfang</t>
  </si>
  <si>
    <t>Arbeitsumfang2</t>
  </si>
  <si>
    <t>Bezugsgröße</t>
  </si>
  <si>
    <t>Bezugsgröße2</t>
  </si>
  <si>
    <t>Name Einrichtung (lang)</t>
  </si>
  <si>
    <t>vertreten durch</t>
  </si>
  <si>
    <t>Ort Standort</t>
  </si>
  <si>
    <t>Postempfänger</t>
  </si>
  <si>
    <t>Adresse Post</t>
  </si>
  <si>
    <t>PLZ Post</t>
  </si>
  <si>
    <t>Ort Post</t>
  </si>
  <si>
    <t>laufende Nummer</t>
  </si>
  <si>
    <t>Dekanat</t>
  </si>
  <si>
    <t>Sachbearbeiter</t>
  </si>
  <si>
    <t>Abteilung</t>
  </si>
  <si>
    <t>Amt kurz</t>
  </si>
  <si>
    <t>Amt mittel</t>
  </si>
  <si>
    <t>Ort</t>
  </si>
  <si>
    <t>Telefon Durchwahl</t>
  </si>
  <si>
    <t>Telefon Zentrale</t>
  </si>
  <si>
    <t>Fax</t>
  </si>
  <si>
    <t>E-Mail</t>
  </si>
  <si>
    <t>Bank 1</t>
  </si>
  <si>
    <t>Bank 2</t>
  </si>
  <si>
    <t>Bank 3</t>
  </si>
  <si>
    <t>Konto 1</t>
  </si>
  <si>
    <t>Konto 2</t>
  </si>
  <si>
    <t>Konto 3</t>
  </si>
  <si>
    <t>BLZ 1</t>
  </si>
  <si>
    <t>BLZ 2</t>
  </si>
  <si>
    <t>BLZ 3</t>
  </si>
  <si>
    <t>m</t>
  </si>
  <si>
    <t>Personal</t>
  </si>
  <si>
    <t>w</t>
  </si>
  <si>
    <t>Verwaltungsfachkräfte</t>
  </si>
  <si>
    <t xml:space="preserve"> ist für die Dauer des Mutterschutzes und anschließender Elternzeit von</t>
  </si>
  <si>
    <t xml:space="preserve">  ********** Namen eintragen ! **********</t>
  </si>
  <si>
    <t xml:space="preserve"> Die ordentliche Kündigung ist möglich. </t>
  </si>
  <si>
    <t xml:space="preserve"> ist für die Dauer der Einzelintegrationsmaßnahme des Kindes</t>
  </si>
  <si>
    <t xml:space="preserve"> im Kindergarten befristet. Die Befristung erfolgt gemäß § 14 Absatz I Ziffer 1 des TzBfG.</t>
  </si>
  <si>
    <t xml:space="preserve"> ist befristet für die Dauer der Elternzeit von</t>
  </si>
  <si>
    <t xml:space="preserve">  ********** NAMEN bis längstens einschließlich DATUM eintragen ! **********</t>
  </si>
  <si>
    <t xml:space="preserve"> ist befristet bis einschließlich</t>
  </si>
  <si>
    <t xml:space="preserve">  ********** Datum eintragen ! **********</t>
  </si>
  <si>
    <t xml:space="preserve"> Die Befristung erfolgt aufgrund § 14 Absatz II TzBfG. Die ordentliche Kündigung ist möglich.</t>
  </si>
  <si>
    <t xml:space="preserve"> ist befristet für die Dauer der Krankheit von</t>
  </si>
  <si>
    <t xml:space="preserve">  ********** Namen und Datum eintragen ! **********</t>
  </si>
  <si>
    <t xml:space="preserve"> Die Befristung erfolgt gemäß § 14 Absatz 1 Ziff. 1 und 7 des Teilzeit- und Befristungsgesetzes (TzBfG)</t>
  </si>
  <si>
    <t xml:space="preserve"> Es gelten die Leitlinien für die Mitarbeiter/innen in den Kindergärten im Bereich der EKHN.</t>
  </si>
  <si>
    <t xml:space="preserve"> Gemäß Verwaltungsverordnung für die Mitarbeiter/innen der Diakoniestationen im Bereich der EKHN</t>
  </si>
  <si>
    <t>E 01</t>
  </si>
  <si>
    <t>E 02</t>
  </si>
  <si>
    <t>E 03</t>
  </si>
  <si>
    <t>E 04</t>
  </si>
  <si>
    <t>E 05</t>
  </si>
  <si>
    <t>E 06</t>
  </si>
  <si>
    <t>E 07</t>
  </si>
  <si>
    <t>E 08</t>
  </si>
  <si>
    <t>E 09</t>
  </si>
  <si>
    <t>E 10</t>
  </si>
  <si>
    <t>E 11</t>
  </si>
  <si>
    <t>E 12</t>
  </si>
  <si>
    <t>E 13</t>
  </si>
  <si>
    <t>E 14</t>
  </si>
  <si>
    <t>Anlage 1</t>
  </si>
  <si>
    <t>Verpflichtung zur Wahrung des Datenschutzes</t>
  </si>
  <si>
    <t>für haupt-, neben- und ehrenamtliche Mitarbeiterinnen und Mitarbeiter der</t>
  </si>
  <si>
    <t>Evangelischen Kirche in Hessen und Nassau</t>
  </si>
  <si>
    <t>Name, Vorname</t>
  </si>
  <si>
    <t>Wohnort, Straße</t>
  </si>
  <si>
    <t>Dienststelle</t>
  </si>
  <si>
    <t>Evangelischen Kirche in Deutschland vom 12. November 1993 (Amtsblatt der EKHN 1994,</t>
  </si>
  <si>
    <t>Seite 160) auf die Wahrung des Datenschutzes nach den dazu erlassenen kirchlichen</t>
  </si>
  <si>
    <t>tung auch nach Beendigung der Tätigkeit fortbesteht.</t>
  </si>
  <si>
    <t>Ort, Datum</t>
  </si>
  <si>
    <t xml:space="preserve"> -------------------------------------------------------------------</t>
  </si>
  <si>
    <t xml:space="preserve"> --------------------------------------------------------</t>
  </si>
  <si>
    <t>Unterschrift und Amtsbezeichnung des Verpflichtenden / der Verpflichtenden</t>
  </si>
  <si>
    <t>Stand: 11/1996</t>
  </si>
  <si>
    <t>Anlage zu § 9</t>
  </si>
  <si>
    <t>Werden personenbezogene Daten automatisiert verarbeitet, sind Maßnahmen zu treffen,</t>
  </si>
  <si>
    <t>die je nach Art der zu schützenden personenbezogenen Daten geeignet sind,</t>
  </si>
  <si>
    <t>1.</t>
  </si>
  <si>
    <t>Unbefugten den Zugang zu Datenverarbeitungsanlagen, mit denen personen-</t>
  </si>
  <si>
    <t>bezogene Daten verarbeitet werden, zu verwehren (Zugangskontrolle),</t>
  </si>
  <si>
    <t>2.</t>
  </si>
  <si>
    <t>zu verhindern, daß Datenträger unbefugt gelesen, kopiert, verändert oder entfernt</t>
  </si>
  <si>
    <t>werden können (Datenträgerkontrolle),</t>
  </si>
  <si>
    <t>3.</t>
  </si>
  <si>
    <t>die unbefugte Eingabe in den Speicher sowie die Löschung gespeicherter personen-</t>
  </si>
  <si>
    <t>bezogener Daten zu verhindern (Speicherkontrolle),</t>
  </si>
  <si>
    <t>4.</t>
  </si>
  <si>
    <t>zu verhindern, daß Datenverarbeitungssysteme mit Hilfe von Einrichtungen zur</t>
  </si>
  <si>
    <t>Datenübertragung von Unbefugten genutzt werden können (Benutzerkontrolle),</t>
  </si>
  <si>
    <t>5.</t>
  </si>
  <si>
    <t>zu gewährleisten, daß die zur Benutzung eines Datenverarbeitungssystems</t>
  </si>
  <si>
    <t>Berechtigten ausschließlich auf die ihrer Zugriffsberechtigung unterliegenden Daten</t>
  </si>
  <si>
    <t>zugreifen können (Zugriffskontrolle),</t>
  </si>
  <si>
    <t>6.</t>
  </si>
  <si>
    <t>zu gewährleisten, daß überprüft und festgestellt werden kann, an welche Stelle</t>
  </si>
  <si>
    <t>personenbezogene Daten durch Einrichtungen zur Datenübertragung übermittelt</t>
  </si>
  <si>
    <t>werden können (Übermittlungskontrolle),</t>
  </si>
  <si>
    <t>7.</t>
  </si>
  <si>
    <t>zu gewährleisten, daß nachträglich überprüft und festgestellt werden kann, welche</t>
  </si>
  <si>
    <t>personenbezogenen Daten zu welcher Zeit von wem in Datenverarbeitungssysteme</t>
  </si>
  <si>
    <t>eingegeben worden sind (Eingabekontrolle),</t>
  </si>
  <si>
    <t>8.</t>
  </si>
  <si>
    <t>zu gewährleisten, daß personenbezogene Daten, die im Auftrag verarbeitet werden,</t>
  </si>
  <si>
    <t>nur entsprechend den Weisungen des Auftraggebers verarbeitet werden können</t>
  </si>
  <si>
    <t>(Auftragskontrolle),</t>
  </si>
  <si>
    <t>9.</t>
  </si>
  <si>
    <t>zu verhindern, daß bei der Übertragung personenbezogener Daten sowie beim</t>
  </si>
  <si>
    <t>Transport von Datenträgern die Daten unbefugt gelesen, kopiert, verändert oder</t>
  </si>
  <si>
    <t>gelöscht werden können (Transportkontrolle),</t>
  </si>
  <si>
    <t>10.</t>
  </si>
  <si>
    <t>die innerbehördliche oder innerbetriebliche Organisation so zu gestalten, daß sie den</t>
  </si>
  <si>
    <t>besonderen Anforderungen des Datenschutzes gerecht wird (Organisationskontrolle).</t>
  </si>
  <si>
    <t>Pflichten haupt- und nebenberuflicher kirchlicher Mitarbeiter</t>
  </si>
  <si>
    <t>(gem. KDO, Pfarrergesetz, Kirchenbeamtengesetz, Dienstvertragsordnung für teilzeitbeschäftigte Mitarbeiterinnen und Mitarbeiter)</t>
  </si>
  <si>
    <t>Die/der Mitarbeiter/in ist verpflichtet zur Verschwiegenheit über alle Angelegenheiten, die ihr/ihm bei der dienstlichen Tätigkeit bekannt werden, besonders für den Fall, daß die Geheimhaltung ausdrücklich vorgeschrieben oder nach der Natur der Sache geboten ist. Auf das "Merkblatt über den Datenschutz in der Evangelischen Kirche in Hessen und Nassau" wird hingewiesen.</t>
  </si>
  <si>
    <t>Die/der Mitarbeiter/in hat den ihr/ihm anvertrauten Dienst treu und gewissenhaft zu leisten und sich zu bemühen, ihr/sein fachliches Können zu erweitern. Ihr/sein Ver-halten innerhalb und außerhalb des Dienstes muß der Verantwortung entsprechen, die sie/er als Mitarbeiter/in im kirchlichen Dienst übernommen hat.</t>
  </si>
  <si>
    <t>Die/der Mitarbeiter/in ist verpflichtet, den dienstlichen Anordnungen, insbesondere einer evtl. Dienstanweisung, nachzukommen. Sie/er hat die geltenden Kirchengesetze, Verordnungen und sonstigen allgemeinen Regelungen zu bachten. Beim Vollzug einer dienstlichen Anordnung trifft die Verantwortung denjenigen, der die Anordnung gegeben hat. Die/der Mitarbeiter/in hat Anordnungen, deren Ausführung – ihr/ihm erkennbar – den Strafgesetzen zuwiderlaufen, nicht zu befolgen.</t>
  </si>
  <si>
    <t>Der Treue und Gewissenhaftigkeit, die von der/dem Mitarbeiter/in erwartet werden, entspricht auf Seiten des Dienstgebers die Fürsorge für sie/ihn.</t>
  </si>
  <si>
    <t>Darmstadt, 12.11.1996</t>
  </si>
  <si>
    <t>Merkblatt über den Datenschutz</t>
  </si>
  <si>
    <t>in der Evangelischen Kirche in Hessen und Nassau</t>
  </si>
  <si>
    <t>Für den Datenschutz in der EKHN sind folgende Rechtsvorschriften zu beachten:</t>
  </si>
  <si>
    <t>–</t>
  </si>
  <si>
    <t>Kirchengesetz über den Datenschutz der Evangelischen Kirche in Deutschland vom 12.11.1993 (Amtsblatt der EKHN 1994, S. 160)</t>
  </si>
  <si>
    <t>Verwaltungsverordnung zur Durchführung des Kirchengesetzes über den Datenschutz (Datenschutzverordnung – DSVO) vom 12.11.1996 (Amtsblatt der EKHN 1997 S. 16 ff.)</t>
  </si>
  <si>
    <r>
      <t xml:space="preserve">Für den Schutz </t>
    </r>
    <r>
      <rPr>
        <b/>
        <sz val="11"/>
        <rFont val="Arial"/>
        <family val="2"/>
      </rPr>
      <t>personenbezogener Daten</t>
    </r>
    <r>
      <rPr>
        <sz val="11"/>
        <rFont val="Arial"/>
        <family val="2"/>
      </rPr>
      <t xml:space="preserve"> gelten insbesondere folgende Grundsätze:</t>
    </r>
  </si>
  <si>
    <t>Personenbezogene Daten dürfen nur aufgrund der Einwilligung der Betroffenen oder aufgrund gesetzlicher Ermächtigung für die rechtmäßige Erfüllung kirchlicher Aufgaben verarbeitet und genutzt werden. Maßgebend sind die durch das kirchliche Recht bestimmten oder herkömmlichen Aufgaben auf dem Gebiet der Verkündigung, Seelsorge, Diakonie und Unterweisung, sowie der kirchengemeindlichen und pfarramtlichen Verwaltung.</t>
  </si>
  <si>
    <t>Personenbezogene Daten sind Einzelangaben über persönliche Verhältnisse (z.B. Name, Geburtstag, Anschrift, Konfession, Beruf, Familienstand) oder sachliche Verhältnisse (z.B. Grundbesitz, Rechtsbeziehungen zu Dritten) einer bestimmten oder bestimmbaren natürlichen Person (z.B. Gemeindeglied, kirchliche/r Mitarbeiter/in).</t>
  </si>
  <si>
    <r>
      <t xml:space="preserve">Daten und Datenträger (z.B. Belege, Karteikarten, Listen, Lochkarten, Magnetkarten, Magnetbänder, Festplatten, Magnetplatten, Disketten, Verzeichnisse) sind stets </t>
    </r>
    <r>
      <rPr>
        <b/>
        <sz val="11"/>
        <rFont val="Arial"/>
        <family val="2"/>
      </rPr>
      <t>sicher und verschlossen</t>
    </r>
    <r>
      <rPr>
        <sz val="11"/>
        <rFont val="Arial"/>
        <family val="2"/>
      </rPr>
      <t xml:space="preserve"> zu verwahren und vor jeder Einsicht oder sonstigen Nutzung durch Unbefugte zu schützen.</t>
    </r>
  </si>
  <si>
    <r>
      <t xml:space="preserve">Daten oder Datenträger dürfen nur kirchlichen Mitarbeiterinnen und Mitarbeitern zugänglich gemacht werden, die aufgrund ihrer </t>
    </r>
    <r>
      <rPr>
        <b/>
        <sz val="11"/>
        <rFont val="Arial"/>
        <family val="2"/>
      </rPr>
      <t>dienstlichen Aufgaben</t>
    </r>
    <r>
      <rPr>
        <sz val="11"/>
        <rFont val="Arial"/>
        <family val="2"/>
      </rPr>
      <t xml:space="preserve"> zum Empfang oder zur Kenntnisnahme ermächtigt und ausdrücklich zur Wahrung des Datenschutzes verpflichtet wurden.</t>
    </r>
  </si>
  <si>
    <r>
      <t xml:space="preserve">Auskünfte aus Datensammlungen (Akten, Dateien) oder Abschriften/Kopien von Datenträgern (auch auszugsweise) dürfen nur erteilt oder angefertigt werden, wenn diese zur Erfüllung der kirchlichen Aufgaben  notwendig sind. Auskünfte, die der geschäftlichen oder gewerblichen Verwendung der Daten dienen oder dienen könnten, dürfen </t>
    </r>
    <r>
      <rPr>
        <b/>
        <sz val="11"/>
        <rFont val="Arial"/>
        <family val="2"/>
      </rPr>
      <t>in keinem Fall</t>
    </r>
    <r>
      <rPr>
        <sz val="11"/>
        <rFont val="Arial"/>
        <family val="2"/>
      </rPr>
      <t xml:space="preserve"> gegeben werden. Eine Ausnahme gilt nur gegenüber Bestattungsinstituten, soweit dies für eine kirchliche Bestattung notwendig ist.</t>
    </r>
  </si>
  <si>
    <t>Über alle Informationen, die eine Mitarbeiterin oder ein Mitarbeiter aufgrund ihrer/seiner Arbeit an und mit Daten, Listen, Karteien und Akten erhält, ist von ihr/ihm Verschwiegenheit zu wahren. Diese Pflicht besteht auch nach Beendigung des Arbeits- oder Dienstverhältnisses. Die gleichen Pflichten treffen ehrenamtlich Tätige auch nach Ablauf ihrer Amtszeit oder Tätigkeit.</t>
  </si>
  <si>
    <t>Datenbestände, insbesondere Listen, Karteien und Ausdrucke, die nicht mehr benötigt oder durch neue ersetzt werden, müssen in einer Weise vernichtet werden, die jeden Mißbrauch ausschließt.</t>
  </si>
  <si>
    <r>
      <t xml:space="preserve">Verstöße gegen den Datenschutz (die Vertraulichkeit der Daten) sind </t>
    </r>
    <r>
      <rPr>
        <b/>
        <sz val="11"/>
        <rFont val="Arial"/>
        <family val="2"/>
      </rPr>
      <t>Verletzungen der Dienstpflicht</t>
    </r>
    <r>
      <rPr>
        <sz val="11"/>
        <rFont val="Arial"/>
        <family val="2"/>
      </rPr>
      <t xml:space="preserve"> im Sinne des Disziplinarrechts, einschlägiger arbeitsrechtlicher Vorschriften und der Amtspflichten ehrenamtlich Tätiger. Sie können Schadensersatz-ansprüche des Dienstherrn oder Dritter begründen und mit Entfernung aus dem Arbeits-/ Dienstverhältnis oder dem kirchlichen Amt geahndet werden.</t>
    </r>
  </si>
  <si>
    <t>Mängel beim Datenschutz, bei der Sicherung von Datenbeständen und der ordnungsgemäßen Verarbeitung sind dem oder der jeweiligen Vorgesetzten oder dem Datenschutzbeauftragten unverzüglich anzuzeigen.</t>
  </si>
  <si>
    <t>Vorschriften über die Amtsverschwiegenheit der kirchlichen Mitarbeiterinnen und Mitarbeiter (§ 18 Pfarrergesetz, § 25 Kirchenbeamtengesetz, § 9 BAT, § 66 KO, § 43 KGO) und über sonstige Geheimhaltungs-/Verschwiegenheitspflichten (z.B. Seelsorgegeheimnis, Steuergeheimnis, Arztgeheimnis) bestehen neben dem Datengeheimnis.</t>
  </si>
  <si>
    <t>EVANGELISCHE KIRCHE</t>
  </si>
  <si>
    <t>IN HESSEN UND NASSAU</t>
  </si>
  <si>
    <t>EV. REGIONALVERWALTUNGS-</t>
  </si>
  <si>
    <t>VERBAND - WETTERAU</t>
  </si>
  <si>
    <t>Bankverbindung:</t>
  </si>
  <si>
    <t>Anlage:</t>
  </si>
  <si>
    <t>Mit der Bitte:</t>
  </si>
  <si>
    <t>DIENSTVERTRAG HAUPTBERUFLICHE.XLS</t>
  </si>
  <si>
    <t>Std./%-Berechnung korrigiert</t>
  </si>
  <si>
    <t>RTR-Datei hinterlegt</t>
  </si>
  <si>
    <t>Nr.3 bei sonstigen Vereinbarungen hinzugefügt</t>
  </si>
  <si>
    <t>Auswahlfelder eingefügt</t>
  </si>
  <si>
    <t>Jahreszahlen sind nun 4-stellig</t>
  </si>
  <si>
    <t>Abschnitt 4 um den Punkt "Integration ausländischer Kinder" erweitert.</t>
  </si>
  <si>
    <t>Das Berechnungs-Makro wurde geändert. Die Tabelle arbeitet nun auch</t>
  </si>
  <si>
    <t>unter EXCEL 97 einwandfrei.</t>
  </si>
  <si>
    <t>Die Funktion "MONATSENDE" wird nicht mehr benutzt.</t>
  </si>
  <si>
    <t>Hierdurch werden die Analysefunktionen für diese Tabelle</t>
  </si>
  <si>
    <t>nicht mehr benötigt!</t>
  </si>
  <si>
    <t>2Y in 2y geändert</t>
  </si>
  <si>
    <t>Vertrag der neuen Genehmigungsbefugnis angepasst.</t>
  </si>
  <si>
    <t xml:space="preserve">3*Drucken bei Genehmigung durch Rentamt / 5* bei Kirchenleitung </t>
  </si>
  <si>
    <t>Der Beschäftigungsort wird bei Eingabe einer Objekt-Nr. automatisch</t>
  </si>
  <si>
    <t>aus RADATEN.XLS/Betriebsnummern übernommen.</t>
  </si>
  <si>
    <t xml:space="preserve">4*Drucken bei Genehmigung durch Rentamt / 5* bei Kirchenleitung </t>
  </si>
  <si>
    <t xml:space="preserve">Abschnitt 4 Punkt Einzelintegration kann jetzt der Name des Kindes </t>
  </si>
  <si>
    <t>eingetragen werden.</t>
  </si>
  <si>
    <t>Jahreszahlen bei "Befristet bis" sind nun 4-stellig.</t>
  </si>
  <si>
    <t>In Abschnitt 5 Dienstanweisung für Mitarbeiter/innen in Diakoniestationen</t>
  </si>
  <si>
    <t>eingefügt.</t>
  </si>
  <si>
    <t>Abschnitt 4 Punkt Krankheit hinzugefügt und Formatierung geändert.</t>
  </si>
  <si>
    <t>Feld "Konfession" in Abschnitt 2 und Logo hinzugefügt.</t>
  </si>
  <si>
    <t>In Abschnitt 7 Auswahlmenü Wehrdienst/Zivildienst eingefügt.</t>
  </si>
  <si>
    <t>Anzeige für Abschnitt 4 Punkt Krankheit geändert.</t>
  </si>
  <si>
    <t>In Abschnitt 9 Genehmigungsvermerk kann man jetzt ein Datum eintragen</t>
  </si>
  <si>
    <t>Tippfehler beseitigt</t>
  </si>
  <si>
    <t>In Abschnitt 2 den Text beim Dienstvorgesetzen erweitert.</t>
  </si>
  <si>
    <t>Abschnitt 3:</t>
  </si>
  <si>
    <t>Text nach Vorgaben von Darmstadt geändert.</t>
  </si>
  <si>
    <t>Auswahlmöglichkeit BAT / MTA</t>
  </si>
  <si>
    <t xml:space="preserve">Abschnitt 4: </t>
  </si>
  <si>
    <t>Alle Texte nach Vorgaben von Darmstadt geändert.</t>
  </si>
  <si>
    <t>"Die ordentliche Kündigung ist möglich." hinzugefügt.</t>
  </si>
  <si>
    <t>Erziehungsurlaub gegen Elternzeit ersetzt.</t>
  </si>
  <si>
    <t>Kleinere optische Änderungen bezgl. Ausdruck auf verschiedenen Druckern.</t>
  </si>
  <si>
    <t>In Abschnitt 3 "eingestellt" durch "beschäftigt" ersetzt.</t>
  </si>
  <si>
    <t>Zusätzlich zur prozentualen Wochenarbeitszeit die Stunden eingefügt.</t>
  </si>
  <si>
    <r>
      <t xml:space="preserve">Verknüpfung mit Datenbanken installiert. Mehrere Steuerelemente eingefügt. Von </t>
    </r>
    <r>
      <rPr>
        <i/>
        <sz val="10"/>
        <rFont val="Arial"/>
        <family val="2"/>
      </rPr>
      <t>Radaten.xls</t>
    </r>
    <r>
      <rPr>
        <sz val="10"/>
        <rFont val="Arial"/>
        <family val="0"/>
      </rPr>
      <t xml:space="preserve"> gelöst.</t>
    </r>
  </si>
  <si>
    <t>Datenschutzerklärung und begleitenden Kurzbrief eingefügt.</t>
  </si>
  <si>
    <t>In allgemeinen Dienstvertrag für alle Mitarbeiter umgewandelt. Übungsleiter-FB-Erklärung eingefügt.</t>
  </si>
  <si>
    <t>neuen Kurzbrief für die Regionalverwaltung eingefügt.</t>
  </si>
  <si>
    <t>Genehmigungsort und Name zur Mitarbeiterunterschrift hinzugefügt.</t>
  </si>
  <si>
    <t>Vollständiges Merkblatt für Mitarbeiter eingefügt.</t>
  </si>
  <si>
    <t>Freundliche Grüße</t>
  </si>
  <si>
    <t>Eintritt</t>
  </si>
  <si>
    <t>Eintritt n.</t>
  </si>
  <si>
    <t>nach Ausb.</t>
  </si>
  <si>
    <t>A</t>
  </si>
  <si>
    <t>5 + Leist.zul.</t>
  </si>
  <si>
    <t>Für dieses Vertragsverhältnis findet die Kirchlich-Diakonische Arbeitsvertragsordnung (KDAVO) in der</t>
  </si>
  <si>
    <t>besonderen Pflichten eines kirchlichen Mitarbeiters im Sinne von § 57 KDAVO zulässig. Dies ist insbesondere</t>
  </si>
  <si>
    <t>der Kirchenaustritt aus der Evangelischen oder einer ACK-Kirche (Arbeitsgemeinschaft Christlicher Kirchen).</t>
  </si>
  <si>
    <t>Begriffsvergleich</t>
  </si>
  <si>
    <t>E.zeit</t>
  </si>
  <si>
    <t>E.-zeit</t>
  </si>
  <si>
    <t>Elternz.</t>
  </si>
  <si>
    <t>Elternzeit</t>
  </si>
  <si>
    <t>Erz.url.</t>
  </si>
  <si>
    <t>Erz.-url.</t>
  </si>
  <si>
    <t>Erz.urlaub</t>
  </si>
  <si>
    <t>Erz.-urlaub</t>
  </si>
  <si>
    <t>Erziehungsurlaub</t>
  </si>
  <si>
    <t>Elternzeiten</t>
  </si>
  <si>
    <t xml:space="preserve"> Die Befristung erfolgt gemäß § 14 Absatz I Ziffer 3 TzBfG in Verbindung mit § 21 BEEG.</t>
  </si>
  <si>
    <t>Befrist. Mutterschutz + Elternzeit</t>
  </si>
  <si>
    <t>Steuerfreie Aufwandsentschädigung</t>
  </si>
  <si>
    <t>für nebenberufliche Tätigkeiten nach § 3 Nr. 26 EStG</t>
  </si>
  <si>
    <t>Bitte handschriftlich in Druckbuchstaben ausfüllen</t>
  </si>
  <si>
    <t>(„Einnahmen aus nebenberuflichen Tätigkeiten als Übungsleiter/in, Ausbilder/in, Erzieher/in, Betreuer/in oder vergleichbaren nebenberuflichen Tätigkeiten, aus nebenberuflichen künstlerischen Tätigkeiten ... im Dienst oder im Auftrag einer inländischen juristischen Person des öffentlichen Rechts oder einer unter § 5 Abs. 1 Nr. 9 des Körperschaftssteuergesetzes fallenden Einrichtung zur Förderung gemeinnütziger, mildtätiger und kirchlicher Zwecke...“)</t>
  </si>
  <si>
    <t>Ob der Übungsleiterpauschbetrag in Anspruch genommen werden kann, hängt davon ab, ob es sich um eine Nebentätigkeit handelt. Die Tätigkeit ist dabei - unabhängig von der Vergütung - als nebenberuflich einzustufen, falls sie ein Drittel der Arbeitszeit eines vergleichbaren Vollzeiterwerbs nicht übersteigt. Arbeitszeiten mehrerer gleichartiger Tätigkeiten sind zusammenzurechnen.</t>
  </si>
  <si>
    <t>Name, Vorname:</t>
  </si>
  <si>
    <t>Straße:</t>
  </si>
  <si>
    <t>PLZ / Wohnort:</t>
  </si>
  <si>
    <t>als:</t>
  </si>
  <si>
    <t>Ich erkläre hiermit, dass ich</t>
  </si>
  <si>
    <r>
      <t>eine vergleichbare</t>
    </r>
    <r>
      <rPr>
        <sz val="9"/>
        <rFont val="Arial"/>
        <family val="2"/>
      </rPr>
      <t xml:space="preserve">  Hauptbeschäftigung im Umfang von wöchentlich  ...........................  Std. ausübe.</t>
    </r>
  </si>
  <si>
    <r>
      <t>keine vergleichbare</t>
    </r>
    <r>
      <rPr>
        <sz val="9"/>
        <rFont val="Arial"/>
        <family val="2"/>
      </rPr>
      <t xml:space="preserve">  Hauptbeschäftigung ausübe.</t>
    </r>
  </si>
  <si>
    <t>in voller Höhe.</t>
  </si>
  <si>
    <t>bis zu dem jährlichen Betrag in Höhe von   ..................................   EUR.</t>
  </si>
  <si>
    <t>Bitte geben Sie den Arbeitgeber an, bei dem Sie bereits die Steuerfreiheit geltend machen:</t>
  </si>
  <si>
    <t>Arbeitgeber:</t>
  </si>
  <si>
    <t>Adresse des Arbeitgebers:</t>
  </si>
  <si>
    <t>Ich verpflichte mich, Ihnen etwaige Änderungen umgehend mitzuteilen.</t>
  </si>
  <si>
    <t>Seite 1 von 1</t>
  </si>
  <si>
    <r>
      <t xml:space="preserve">bei  </t>
    </r>
    <r>
      <rPr>
        <b/>
        <sz val="9"/>
        <rFont val="Arial"/>
        <family val="2"/>
      </rPr>
      <t>keinem</t>
    </r>
    <r>
      <rPr>
        <sz val="9"/>
        <rFont val="Arial"/>
        <family val="2"/>
      </rPr>
      <t xml:space="preserve">  anderen Arbeitgeber geltend mache.</t>
    </r>
  </si>
  <si>
    <r>
      <t xml:space="preserve">bei  </t>
    </r>
    <r>
      <rPr>
        <b/>
        <sz val="9"/>
        <rFont val="Arial"/>
        <family val="2"/>
      </rPr>
      <t>einem</t>
    </r>
    <r>
      <rPr>
        <sz val="9"/>
        <rFont val="Arial"/>
        <family val="2"/>
      </rPr>
      <t xml:space="preserve">  anderen Arbeitgeber geltend mache, und zwar:</t>
    </r>
  </si>
  <si>
    <t>angestellt bei:</t>
  </si>
  <si>
    <t>GfB</t>
  </si>
  <si>
    <t>MSD</t>
  </si>
  <si>
    <t>MAV-Vertretung</t>
  </si>
  <si>
    <t xml:space="preserve"> Die Befristung erfolgt gem. § 14 Absatz I Ziffer 3 TzBfG in Verb. m. § 21 BEEG. Die ordentliche Kündigung ist möglich. </t>
  </si>
  <si>
    <t xml:space="preserve"> ist befristet für die Dauer, für die das Land Hessen Fördermittel zur Integration ausländischer Kinder zur Verfügung stellt.</t>
  </si>
  <si>
    <t xml:space="preserve"> Die Befristung erfolgt gemäß § 14 Absatz I Ziffer 7 des TzBfG. Die ordentliche Kündigung ist möglich. </t>
  </si>
  <si>
    <t xml:space="preserve"> Die Befristung erfolgt gemäß § 14 Absatz I Ziffer 3 des TzBfG. Die ordentliche Kündigung ist möglich. </t>
  </si>
  <si>
    <t xml:space="preserve"> in Verbindung mit § 2 Abs. 6 der Rechtsverordnung zu § 27 a DSO. Die ordentliche Kündigung ist möglich. </t>
  </si>
  <si>
    <t xml:space="preserve"> ist befristet für die Dauer der MAV-Tätigkeit von</t>
  </si>
  <si>
    <t xml:space="preserve"> Die Befristung erfolgt gemäß § 14  Abs. 1  Nr. 3 TzBfG. Die ordentliche Kündigung ist möglich.</t>
  </si>
  <si>
    <t>Handzeichen</t>
  </si>
  <si>
    <t>Besondere Vereinbarungen kleiner gefaßt, MAV-Vertretung eingefügt, neues Formular "Übungsleiter-FB" eingefügt</t>
  </si>
  <si>
    <t>jahre</t>
  </si>
  <si>
    <t>Beschäft.-</t>
  </si>
  <si>
    <t>Zulage</t>
  </si>
  <si>
    <t xml:space="preserve"> + 25% T.Zul.</t>
  </si>
  <si>
    <t xml:space="preserve"> + 50% T.Zul.</t>
  </si>
  <si>
    <t>Dropdownfeld f. Tätigkeitszulage z. Vergütung eingefügt, Verpflichtung z. Meldung bei AA erweitert, Feld zur Eingabe eines Datums</t>
  </si>
  <si>
    <t>für die Dienstanweisung eingefügt, Schreibschutz f. Adress- und Namensangaben d. RV im Kurzbrief aufgehoben</t>
  </si>
  <si>
    <t>Anschrift (Straße, Hausnummer, PLZ, Wohnort)</t>
  </si>
  <si>
    <t>Formulierung des Genehmigungsvermerks auf "im Auftrag der Kirchenverwaltung" zurückgeändert, Betrag des Übungs-</t>
  </si>
  <si>
    <t>leiterfreibetrags auf 2100 € geändert</t>
  </si>
  <si>
    <t>Bad Nauheim</t>
  </si>
  <si>
    <t>Bauer</t>
  </si>
  <si>
    <t>Manfred</t>
  </si>
  <si>
    <t>06032/9155-0</t>
  </si>
  <si>
    <t>Manfred.Bauer@ekhn-kv.de</t>
  </si>
  <si>
    <t>EKK Frankfurt</t>
  </si>
  <si>
    <t>Kraus-Fesel</t>
  </si>
  <si>
    <t>Anette</t>
  </si>
  <si>
    <t>Anette.Kraus-Fesel@ekhn-kv.de</t>
  </si>
  <si>
    <t>Völker</t>
  </si>
  <si>
    <t>Roswitha</t>
  </si>
  <si>
    <t>Roswitha.Voelker@ekhn-kv.de</t>
  </si>
  <si>
    <t>Ev. Regionalverwaltung Wetterau -                - Am Goldstein 4a - 61231 Bad Nauheim</t>
  </si>
  <si>
    <t>06032/9155-16</t>
  </si>
  <si>
    <t>06032/9155-28</t>
  </si>
  <si>
    <t>Ba.</t>
  </si>
  <si>
    <t>06032/9155-18</t>
  </si>
  <si>
    <t>Fe.</t>
  </si>
  <si>
    <t>06032/9155-17</t>
  </si>
  <si>
    <t>Vö.</t>
  </si>
  <si>
    <t>X</t>
  </si>
  <si>
    <t>Anstellungsträger</t>
  </si>
  <si>
    <t>Ev. Regionalverwaltung</t>
  </si>
  <si>
    <t>Ev. Regionalverwaltung Wetterau</t>
  </si>
  <si>
    <t>Am Goldstein 4a</t>
  </si>
  <si>
    <t xml:space="preserve">_ _ _ _ _ _ _ _ </t>
  </si>
  <si>
    <t xml:space="preserve">Bad Nauheim, </t>
  </si>
  <si>
    <t xml:space="preserve">_ _ _ _ _ _ _ _ _ _ _ </t>
  </si>
  <si>
    <t>M. Bauer</t>
  </si>
  <si>
    <t>Sachgebietsleiter Personal</t>
  </si>
  <si>
    <t>Leiter der Regionalverwaltung</t>
  </si>
  <si>
    <t>V. Luh</t>
  </si>
  <si>
    <t>Evang. Zusatzversorgungskasse</t>
  </si>
  <si>
    <r>
      <t xml:space="preserve">Weiterhin erkläre ich, dass ich die nach § 3 Nr. 26 EStG in Betracht kommende Steuerfreiheit bis zum Betrag von  </t>
    </r>
    <r>
      <rPr>
        <b/>
        <sz val="9"/>
        <rFont val="Arial"/>
        <family val="2"/>
      </rPr>
      <t>3.000,00 EUR</t>
    </r>
    <r>
      <rPr>
        <sz val="9"/>
        <rFont val="Arial"/>
        <family val="2"/>
      </rPr>
      <t xml:space="preserve">  jährlich</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</si>
</sst>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numFmt numFmtId="175" formatCode="0000"/>
    <numFmt numFmtId="176" formatCode="dd/mm/yyyy* "/>
    <numFmt numFmtId="177" formatCode="#.000%"/>
    <numFmt numFmtId="178" formatCode="d/m/yyyy"/>
    <numFmt numFmtId="179" formatCode="0_ ;[Red]\-0\ "/>
    <numFmt numFmtId="180" formatCode="yyyy"/>
    <numFmt numFmtId="181" formatCode="0.000%"/>
    <numFmt numFmtId="182" formatCode="0.0\ &quot;cm&quot;"/>
    <numFmt numFmtId="183" formatCode="0.00\ &quot;pt.&quot;"/>
    <numFmt numFmtId="184" formatCode="0.00\ &quot;cm&quot;"/>
    <numFmt numFmtId="185" formatCode="&quot;Ja&quot;;&quot;Ja&quot;;&quot;Nein&quot;"/>
    <numFmt numFmtId="186" formatCode="&quot;Wahr&quot;;&quot;Wahr&quot;;&quot;Falsch&quot;"/>
    <numFmt numFmtId="187" formatCode="&quot;Ein&quot;;&quot;Ein&quot;;&quot;Aus&quot;"/>
  </numFmts>
  <fonts count="72">
    <font>
      <sz val="10"/>
      <name val="Arial"/>
      <family val="0"/>
    </font>
    <font>
      <b/>
      <sz val="24"/>
      <name val="Arial"/>
      <family val="2"/>
    </font>
    <font>
      <u val="single"/>
      <sz val="8"/>
      <name val="Arial"/>
      <family val="2"/>
    </font>
    <font>
      <u val="single"/>
      <sz val="10"/>
      <name val="Arial"/>
      <family val="2"/>
    </font>
    <font>
      <sz val="12"/>
      <name val="Arial"/>
      <family val="2"/>
    </font>
    <font>
      <sz val="11"/>
      <name val="Arial"/>
      <family val="2"/>
    </font>
    <font>
      <b/>
      <sz val="12"/>
      <name val="Arial"/>
      <family val="2"/>
    </font>
    <font>
      <sz val="8"/>
      <name val="Arial"/>
      <family val="2"/>
    </font>
    <font>
      <b/>
      <sz val="10"/>
      <name val="Arial"/>
      <family val="2"/>
    </font>
    <font>
      <sz val="6"/>
      <name val="Arial"/>
      <family val="2"/>
    </font>
    <font>
      <sz val="7"/>
      <name val="Arial"/>
      <family val="2"/>
    </font>
    <font>
      <sz val="9.5"/>
      <name val="Arial"/>
      <family val="2"/>
    </font>
    <font>
      <b/>
      <sz val="9.5"/>
      <name val="Arial"/>
      <family val="2"/>
    </font>
    <font>
      <b/>
      <sz val="9"/>
      <name val="Arial"/>
      <family val="2"/>
    </font>
    <font>
      <b/>
      <i/>
      <sz val="9"/>
      <name val="Arial"/>
      <family val="2"/>
    </font>
    <font>
      <b/>
      <sz val="11"/>
      <name val="Arial"/>
      <family val="2"/>
    </font>
    <font>
      <sz val="9"/>
      <name val="Arial"/>
      <family val="2"/>
    </font>
    <font>
      <i/>
      <sz val="8"/>
      <name val="Arial"/>
      <family val="2"/>
    </font>
    <font>
      <i/>
      <sz val="9"/>
      <name val="Arial"/>
      <family val="2"/>
    </font>
    <font>
      <b/>
      <sz val="8"/>
      <name val="Arial"/>
      <family val="2"/>
    </font>
    <font>
      <sz val="10"/>
      <name val="MS Sans Serif"/>
      <family val="2"/>
    </font>
    <font>
      <i/>
      <sz val="7"/>
      <name val="Arial"/>
      <family val="2"/>
    </font>
    <font>
      <u val="single"/>
      <sz val="7"/>
      <name val="Arial"/>
      <family val="2"/>
    </font>
    <font>
      <b/>
      <sz val="10"/>
      <name val="MS Sans Serif"/>
      <family val="2"/>
    </font>
    <font>
      <b/>
      <sz val="14"/>
      <color indexed="10"/>
      <name val="Arial"/>
      <family val="2"/>
    </font>
    <font>
      <sz val="8"/>
      <name val="Tahoma"/>
      <family val="2"/>
    </font>
    <font>
      <b/>
      <sz val="8"/>
      <name val="Tahoma"/>
      <family val="2"/>
    </font>
    <font>
      <sz val="13"/>
      <name val="Arial"/>
      <family val="2"/>
    </font>
    <font>
      <b/>
      <u val="single"/>
      <sz val="9"/>
      <name val="Arial"/>
      <family val="2"/>
    </font>
    <font>
      <b/>
      <u val="single"/>
      <sz val="10"/>
      <name val="Arial"/>
      <family val="2"/>
    </font>
    <font>
      <sz val="22"/>
      <name val="Arial"/>
      <family val="2"/>
    </font>
    <font>
      <b/>
      <u val="single"/>
      <sz val="14"/>
      <name val="Arial"/>
      <family val="2"/>
    </font>
    <font>
      <i/>
      <sz val="10"/>
      <name val="Arial"/>
      <family val="2"/>
    </font>
    <font>
      <sz val="18"/>
      <name val="Arial"/>
      <family val="2"/>
    </font>
    <font>
      <i/>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lightDown">
        <fgColor indexed="42"/>
        <bgColor indexed="22"/>
      </patternFill>
    </fill>
    <fill>
      <patternFill patternType="solid">
        <fgColor indexed="42"/>
        <bgColor indexed="64"/>
      </patternFill>
    </fill>
    <fill>
      <patternFill patternType="solid">
        <fgColor indexed="2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color indexed="63"/>
      </left>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36" fillId="0" borderId="0" applyNumberFormat="0" applyFill="0" applyBorder="0" applyAlignment="0" applyProtection="0"/>
    <xf numFmtId="164"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165" fontId="0" fillId="0" borderId="0" applyFont="0" applyFill="0" applyBorder="0" applyAlignment="0" applyProtection="0"/>
    <xf numFmtId="0" fontId="35"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420">
    <xf numFmtId="0" fontId="0" fillId="0" borderId="0" xfId="0" applyAlignment="1">
      <alignment/>
    </xf>
    <xf numFmtId="0" fontId="0" fillId="0" borderId="0" xfId="0" applyFont="1" applyAlignment="1" applyProtection="1">
      <alignment horizontal="center"/>
      <protection hidden="1"/>
    </xf>
    <xf numFmtId="174" fontId="0" fillId="0" borderId="0" xfId="0" applyNumberFormat="1" applyFont="1" applyAlignment="1" applyProtection="1">
      <alignment/>
      <protection hidden="1"/>
    </xf>
    <xf numFmtId="0" fontId="1" fillId="0" borderId="0" xfId="0" applyFont="1" applyAlignment="1" applyProtection="1">
      <alignment horizontal="center"/>
      <protection hidden="1"/>
    </xf>
    <xf numFmtId="0" fontId="0" fillId="0" borderId="0" xfId="0" applyFont="1" applyAlignment="1" applyProtection="1">
      <alignment/>
      <protection hidden="1"/>
    </xf>
    <xf numFmtId="0" fontId="2" fillId="0" borderId="0" xfId="0" applyFont="1" applyAlignment="1" applyProtection="1">
      <alignment/>
      <protection hidden="1"/>
    </xf>
    <xf numFmtId="0" fontId="3" fillId="0" borderId="0" xfId="0" applyFont="1" applyAlignment="1" applyProtection="1">
      <alignment horizontal="centerContinuous"/>
      <protection hidden="1"/>
    </xf>
    <xf numFmtId="0" fontId="0" fillId="0" borderId="0" xfId="0" applyFont="1" applyAlignment="1" applyProtection="1">
      <alignment horizontal="centerContinuous"/>
      <protection hidden="1"/>
    </xf>
    <xf numFmtId="0" fontId="4" fillId="0" borderId="0" xfId="0" applyFont="1" applyAlignment="1" applyProtection="1">
      <alignment horizontal="center"/>
      <protection hidden="1"/>
    </xf>
    <xf numFmtId="0" fontId="7" fillId="0" borderId="0" xfId="0" applyFont="1" applyAlignment="1" applyProtection="1">
      <alignment/>
      <protection hidden="1"/>
    </xf>
    <xf numFmtId="0" fontId="0" fillId="0" borderId="0" xfId="0" applyFont="1" applyAlignment="1" applyProtection="1">
      <alignment/>
      <protection hidden="1"/>
    </xf>
    <xf numFmtId="174" fontId="0" fillId="0" borderId="0" xfId="0" applyNumberFormat="1" applyFont="1" applyAlignment="1" applyProtection="1">
      <alignment/>
      <protection hidden="1"/>
    </xf>
    <xf numFmtId="0" fontId="8" fillId="0" borderId="0" xfId="0" applyFont="1" applyAlignment="1" applyProtection="1">
      <alignment/>
      <protection hidden="1"/>
    </xf>
    <xf numFmtId="0" fontId="0" fillId="0" borderId="10" xfId="0" applyFont="1" applyBorder="1" applyAlignment="1" applyProtection="1">
      <alignment horizontal="center"/>
      <protection hidden="1"/>
    </xf>
    <xf numFmtId="0" fontId="8" fillId="0" borderId="0" xfId="0" applyFont="1" applyAlignment="1" applyProtection="1">
      <alignment/>
      <protection hidden="1"/>
    </xf>
    <xf numFmtId="0" fontId="9" fillId="0" borderId="11" xfId="0" applyFont="1" applyBorder="1" applyAlignment="1" applyProtection="1">
      <alignment/>
      <protection hidden="1"/>
    </xf>
    <xf numFmtId="0" fontId="9" fillId="0" borderId="12" xfId="0" applyFont="1" applyBorder="1" applyAlignment="1" applyProtection="1">
      <alignment/>
      <protection hidden="1"/>
    </xf>
    <xf numFmtId="0" fontId="7" fillId="0" borderId="0" xfId="0" applyFont="1" applyBorder="1" applyAlignment="1" applyProtection="1">
      <alignment horizontal="right" vertical="center"/>
      <protection hidden="1"/>
    </xf>
    <xf numFmtId="0" fontId="9" fillId="0" borderId="13" xfId="0" applyFont="1" applyBorder="1" applyAlignment="1" applyProtection="1">
      <alignment/>
      <protection hidden="1"/>
    </xf>
    <xf numFmtId="0" fontId="9" fillId="0" borderId="0" xfId="0" applyFont="1" applyBorder="1" applyAlignment="1" applyProtection="1">
      <alignment/>
      <protection hidden="1"/>
    </xf>
    <xf numFmtId="0" fontId="9" fillId="0" borderId="12" xfId="0" applyFont="1" applyBorder="1" applyAlignment="1" applyProtection="1">
      <alignment/>
      <protection hidden="1"/>
    </xf>
    <xf numFmtId="0" fontId="9" fillId="0" borderId="14" xfId="0" applyFont="1" applyBorder="1" applyAlignment="1" applyProtection="1">
      <alignment/>
      <protection hidden="1"/>
    </xf>
    <xf numFmtId="0" fontId="8" fillId="0" borderId="13"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horizontal="center" vertical="center"/>
      <protection hidden="1"/>
    </xf>
    <xf numFmtId="174" fontId="0" fillId="0" borderId="0" xfId="0" applyNumberFormat="1" applyFont="1" applyAlignment="1" applyProtection="1">
      <alignment vertical="center"/>
      <protection hidden="1"/>
    </xf>
    <xf numFmtId="0" fontId="10" fillId="0" borderId="12" xfId="0" applyFont="1" applyBorder="1" applyAlignment="1" applyProtection="1">
      <alignment vertical="center"/>
      <protection hidden="1"/>
    </xf>
    <xf numFmtId="0" fontId="10" fillId="0" borderId="14" xfId="0" applyFont="1" applyBorder="1" applyAlignment="1" applyProtection="1">
      <alignment vertical="center"/>
      <protection hidden="1"/>
    </xf>
    <xf numFmtId="0" fontId="0" fillId="0" borderId="0" xfId="0" applyFont="1" applyAlignment="1" applyProtection="1">
      <alignment vertical="center"/>
      <protection hidden="1"/>
    </xf>
    <xf numFmtId="0" fontId="8" fillId="0" borderId="11" xfId="0" applyFont="1" applyBorder="1" applyAlignment="1" applyProtection="1">
      <alignment/>
      <protection hidden="1"/>
    </xf>
    <xf numFmtId="0" fontId="8" fillId="0" borderId="12" xfId="0" applyFont="1" applyBorder="1" applyAlignment="1" applyProtection="1">
      <alignment/>
      <protection hidden="1"/>
    </xf>
    <xf numFmtId="0" fontId="8" fillId="0" borderId="13" xfId="0" applyFont="1" applyBorder="1" applyAlignment="1" applyProtection="1">
      <alignment/>
      <protection hidden="1"/>
    </xf>
    <xf numFmtId="0" fontId="8" fillId="0" borderId="0" xfId="0" applyFont="1" applyBorder="1" applyAlignment="1" applyProtection="1">
      <alignment/>
      <protection hidden="1"/>
    </xf>
    <xf numFmtId="0" fontId="8" fillId="0" borderId="0" xfId="0" applyFont="1" applyAlignment="1" applyProtection="1">
      <alignment/>
      <protection hidden="1"/>
    </xf>
    <xf numFmtId="14" fontId="8" fillId="0" borderId="0" xfId="0" applyNumberFormat="1" applyFont="1" applyBorder="1" applyAlignment="1" applyProtection="1" quotePrefix="1">
      <alignment/>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9" fillId="0" borderId="16" xfId="0" applyFont="1" applyBorder="1" applyAlignment="1" applyProtection="1">
      <alignment/>
      <protection hidden="1"/>
    </xf>
    <xf numFmtId="0" fontId="9" fillId="0" borderId="11" xfId="0" applyFont="1" applyBorder="1" applyAlignment="1" applyProtection="1">
      <alignment/>
      <protection hidden="1"/>
    </xf>
    <xf numFmtId="0" fontId="9" fillId="0" borderId="12" xfId="0" applyFont="1" applyBorder="1" applyAlignment="1" applyProtection="1">
      <alignment horizontal="center"/>
      <protection hidden="1"/>
    </xf>
    <xf numFmtId="0" fontId="9" fillId="0" borderId="12" xfId="0" applyFont="1" applyBorder="1" applyAlignment="1" applyProtection="1">
      <alignment horizontal="right"/>
      <protection hidden="1"/>
    </xf>
    <xf numFmtId="0" fontId="9" fillId="0" borderId="12" xfId="0" applyFont="1" applyBorder="1" applyAlignment="1" applyProtection="1">
      <alignment horizontal="centerContinuous"/>
      <protection hidden="1"/>
    </xf>
    <xf numFmtId="0" fontId="9" fillId="0" borderId="14" xfId="0" applyFont="1" applyBorder="1" applyAlignment="1" applyProtection="1">
      <alignment horizontal="right"/>
      <protection hidden="1"/>
    </xf>
    <xf numFmtId="0" fontId="8" fillId="0" borderId="0" xfId="0" applyFont="1" applyAlignment="1" applyProtection="1">
      <alignment horizontal="center"/>
      <protection hidden="1"/>
    </xf>
    <xf numFmtId="0" fontId="8" fillId="0" borderId="13" xfId="0" applyFont="1" applyBorder="1" applyAlignment="1" applyProtection="1">
      <alignment horizontal="left"/>
      <protection hidden="1"/>
    </xf>
    <xf numFmtId="177" fontId="7" fillId="0" borderId="0" xfId="51" applyNumberFormat="1" applyFont="1" applyFill="1" applyBorder="1" applyAlignment="1" applyProtection="1">
      <alignment horizontal="left"/>
      <protection hidden="1"/>
    </xf>
    <xf numFmtId="0" fontId="0" fillId="0" borderId="17" xfId="0" applyFont="1" applyBorder="1" applyAlignment="1" applyProtection="1" quotePrefix="1">
      <alignment/>
      <protection hidden="1"/>
    </xf>
    <xf numFmtId="0" fontId="8" fillId="0" borderId="0" xfId="0" applyFont="1" applyBorder="1" applyAlignment="1" applyProtection="1">
      <alignment horizontal="center"/>
      <protection hidden="1"/>
    </xf>
    <xf numFmtId="0" fontId="8" fillId="0" borderId="0" xfId="0" applyFont="1" applyFill="1" applyBorder="1" applyAlignment="1" applyProtection="1">
      <alignment horizontal="left"/>
      <protection hidden="1"/>
    </xf>
    <xf numFmtId="0" fontId="8" fillId="0" borderId="0" xfId="0" applyFont="1" applyBorder="1" applyAlignment="1" applyProtection="1">
      <alignment/>
      <protection hidden="1"/>
    </xf>
    <xf numFmtId="39" fontId="8" fillId="0" borderId="0" xfId="51" applyNumberFormat="1" applyFont="1" applyFill="1" applyBorder="1" applyAlignment="1" applyProtection="1">
      <alignment horizontal="center"/>
      <protection hidden="1"/>
    </xf>
    <xf numFmtId="174" fontId="8" fillId="0" borderId="0" xfId="0" applyNumberFormat="1" applyFont="1" applyFill="1" applyBorder="1" applyAlignment="1" applyProtection="1" quotePrefix="1">
      <alignment horizontal="center"/>
      <protection hidden="1"/>
    </xf>
    <xf numFmtId="0" fontId="8" fillId="0" borderId="0" xfId="0" applyFont="1" applyBorder="1" applyAlignment="1" applyProtection="1">
      <alignment horizontal="centerContinuous"/>
      <protection hidden="1"/>
    </xf>
    <xf numFmtId="49" fontId="8" fillId="0" borderId="0" xfId="0" applyNumberFormat="1" applyFont="1" applyFill="1" applyBorder="1" applyAlignment="1" applyProtection="1">
      <alignment horizontal="center"/>
      <protection hidden="1"/>
    </xf>
    <xf numFmtId="0" fontId="8" fillId="0" borderId="17" xfId="0" applyFont="1" applyBorder="1" applyAlignment="1" applyProtection="1" quotePrefix="1">
      <alignment/>
      <protection hidden="1"/>
    </xf>
    <xf numFmtId="0" fontId="0" fillId="0" borderId="12" xfId="0" applyFont="1" applyBorder="1" applyAlignment="1" applyProtection="1">
      <alignment/>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protection hidden="1"/>
    </xf>
    <xf numFmtId="0" fontId="8" fillId="0" borderId="13" xfId="0" applyFont="1" applyBorder="1" applyAlignment="1" applyProtection="1">
      <alignment/>
      <protection hidden="1"/>
    </xf>
    <xf numFmtId="0" fontId="8" fillId="0" borderId="0" xfId="0" applyFont="1" applyBorder="1" applyAlignment="1" applyProtection="1">
      <alignment/>
      <protection hidden="1"/>
    </xf>
    <xf numFmtId="0" fontId="8" fillId="0" borderId="17" xfId="0" applyFont="1" applyBorder="1" applyAlignment="1" applyProtection="1">
      <alignment/>
      <protection hidden="1"/>
    </xf>
    <xf numFmtId="0" fontId="0" fillId="0" borderId="16" xfId="0" applyFont="1" applyBorder="1" applyAlignment="1" applyProtection="1">
      <alignment/>
      <protection hidden="1"/>
    </xf>
    <xf numFmtId="0" fontId="0" fillId="0" borderId="18" xfId="0" applyFont="1" applyBorder="1" applyAlignment="1" applyProtection="1">
      <alignment/>
      <protection hidden="1"/>
    </xf>
    <xf numFmtId="0" fontId="9" fillId="0" borderId="0" xfId="0" applyFont="1" applyBorder="1" applyAlignment="1" applyProtection="1">
      <alignment/>
      <protection hidden="1"/>
    </xf>
    <xf numFmtId="0" fontId="7" fillId="0" borderId="17" xfId="0" applyNumberFormat="1" applyFont="1" applyBorder="1" applyAlignment="1" applyProtection="1">
      <alignment horizontal="right"/>
      <protection hidden="1"/>
    </xf>
    <xf numFmtId="0" fontId="9" fillId="0" borderId="13" xfId="0" applyFont="1" applyBorder="1" applyAlignment="1" applyProtection="1">
      <alignment/>
      <protection hidden="1"/>
    </xf>
    <xf numFmtId="0" fontId="8" fillId="0" borderId="0" xfId="0" applyFont="1" applyFill="1" applyBorder="1" applyAlignment="1" applyProtection="1">
      <alignment/>
      <protection hidden="1"/>
    </xf>
    <xf numFmtId="0" fontId="9" fillId="0" borderId="0" xfId="0" applyFont="1" applyBorder="1" applyAlignment="1" applyProtection="1">
      <alignment horizontal="center"/>
      <protection hidden="1"/>
    </xf>
    <xf numFmtId="0" fontId="0" fillId="0" borderId="17" xfId="0" applyFont="1" applyBorder="1" applyAlignment="1" applyProtection="1">
      <alignment/>
      <protection hidden="1"/>
    </xf>
    <xf numFmtId="0" fontId="8" fillId="0" borderId="16" xfId="0" applyFont="1" applyBorder="1" applyAlignment="1" applyProtection="1">
      <alignment/>
      <protection hidden="1"/>
    </xf>
    <xf numFmtId="0" fontId="8" fillId="0" borderId="16" xfId="0" applyFont="1" applyFill="1" applyBorder="1" applyAlignment="1" applyProtection="1">
      <alignment horizontal="left"/>
      <protection hidden="1"/>
    </xf>
    <xf numFmtId="0" fontId="8" fillId="0" borderId="18" xfId="0" applyFont="1" applyBorder="1" applyAlignment="1" applyProtection="1">
      <alignment/>
      <protection hidden="1"/>
    </xf>
    <xf numFmtId="0" fontId="11" fillId="0" borderId="11" xfId="0" applyFont="1" applyBorder="1" applyAlignment="1" applyProtection="1">
      <alignment/>
      <protection hidden="1"/>
    </xf>
    <xf numFmtId="0" fontId="7" fillId="0" borderId="12" xfId="0" applyFont="1" applyBorder="1" applyAlignment="1" applyProtection="1">
      <alignment/>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protection hidden="1"/>
    </xf>
    <xf numFmtId="0" fontId="11" fillId="0" borderId="13"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Border="1" applyAlignment="1" applyProtection="1">
      <alignment horizontal="center"/>
      <protection hidden="1"/>
    </xf>
    <xf numFmtId="0" fontId="7" fillId="0" borderId="17" xfId="0" applyFont="1" applyBorder="1" applyAlignment="1" applyProtection="1">
      <alignment/>
      <protection hidden="1"/>
    </xf>
    <xf numFmtId="0" fontId="11" fillId="0" borderId="15" xfId="0" applyFont="1" applyBorder="1" applyAlignment="1" applyProtection="1">
      <alignment/>
      <protection hidden="1"/>
    </xf>
    <xf numFmtId="0" fontId="7" fillId="0" borderId="16" xfId="0" applyFont="1" applyBorder="1" applyAlignment="1" applyProtection="1">
      <alignment/>
      <protection hidden="1"/>
    </xf>
    <xf numFmtId="0" fontId="7" fillId="0" borderId="16" xfId="0" applyFont="1" applyBorder="1" applyAlignment="1" applyProtection="1">
      <alignment horizontal="center"/>
      <protection hidden="1"/>
    </xf>
    <xf numFmtId="0" fontId="7" fillId="0" borderId="18" xfId="0" applyFont="1" applyBorder="1" applyAlignment="1" applyProtection="1">
      <alignment/>
      <protection hidden="1"/>
    </xf>
    <xf numFmtId="174" fontId="0" fillId="0" borderId="14" xfId="0" applyNumberFormat="1" applyFont="1" applyBorder="1" applyAlignment="1" applyProtection="1">
      <alignment/>
      <protection hidden="1"/>
    </xf>
    <xf numFmtId="0" fontId="0" fillId="0" borderId="0" xfId="0" applyFont="1" applyBorder="1" applyAlignment="1" applyProtection="1">
      <alignment horizontal="center"/>
      <protection hidden="1"/>
    </xf>
    <xf numFmtId="0" fontId="0" fillId="0" borderId="16" xfId="0" applyFont="1" applyBorder="1" applyAlignment="1" applyProtection="1">
      <alignment horizontal="center"/>
      <protection hidden="1"/>
    </xf>
    <xf numFmtId="0" fontId="7" fillId="0" borderId="11" xfId="0" applyFont="1" applyBorder="1" applyAlignment="1" applyProtection="1">
      <alignment/>
      <protection hidden="1"/>
    </xf>
    <xf numFmtId="0" fontId="0" fillId="0" borderId="0" xfId="0" applyFont="1" applyAlignment="1">
      <alignment/>
    </xf>
    <xf numFmtId="0" fontId="4" fillId="0" borderId="0" xfId="0" applyFont="1" applyAlignment="1" applyProtection="1">
      <alignment/>
      <protection hidden="1"/>
    </xf>
    <xf numFmtId="0" fontId="0" fillId="0" borderId="19" xfId="0" applyFont="1" applyBorder="1" applyAlignment="1" applyProtection="1">
      <alignment/>
      <protection hidden="1"/>
    </xf>
    <xf numFmtId="0" fontId="4" fillId="0" borderId="20" xfId="0" applyFont="1" applyBorder="1" applyAlignment="1" applyProtection="1">
      <alignment/>
      <protection hidden="1"/>
    </xf>
    <xf numFmtId="0" fontId="4" fillId="0" borderId="20" xfId="0" applyFont="1" applyBorder="1" applyAlignment="1" applyProtection="1">
      <alignment horizontal="center"/>
      <protection hidden="1"/>
    </xf>
    <xf numFmtId="0" fontId="0" fillId="0" borderId="21" xfId="0" applyFont="1" applyBorder="1" applyAlignment="1" applyProtection="1">
      <alignment horizontal="center"/>
      <protection hidden="1"/>
    </xf>
    <xf numFmtId="0" fontId="7" fillId="0" borderId="22" xfId="0"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79" fontId="8" fillId="0" borderId="23" xfId="0" applyNumberFormat="1" applyFont="1" applyFill="1" applyBorder="1" applyAlignment="1" applyProtection="1">
      <alignment horizontal="center"/>
      <protection hidden="1"/>
    </xf>
    <xf numFmtId="179" fontId="8" fillId="0" borderId="17" xfId="0" applyNumberFormat="1" applyFont="1" applyFill="1" applyBorder="1" applyAlignment="1" applyProtection="1">
      <alignment horizontal="center"/>
      <protection hidden="1"/>
    </xf>
    <xf numFmtId="0" fontId="4" fillId="0" borderId="0" xfId="0" applyFont="1" applyBorder="1" applyAlignment="1" applyProtection="1">
      <alignment/>
      <protection hidden="1"/>
    </xf>
    <xf numFmtId="0" fontId="4" fillId="0" borderId="16" xfId="0" applyFont="1" applyBorder="1" applyAlignment="1" applyProtection="1">
      <alignment/>
      <protection hidden="1"/>
    </xf>
    <xf numFmtId="0" fontId="0" fillId="0" borderId="20" xfId="0" applyFont="1" applyBorder="1" applyAlignment="1" applyProtection="1">
      <alignment/>
      <protection hidden="1"/>
    </xf>
    <xf numFmtId="0" fontId="13" fillId="0" borderId="21" xfId="0" applyFont="1" applyBorder="1" applyAlignment="1" applyProtection="1">
      <alignment horizontal="right"/>
      <protection hidden="1"/>
    </xf>
    <xf numFmtId="14" fontId="13" fillId="0" borderId="10" xfId="0" applyNumberFormat="1" applyFont="1" applyFill="1" applyBorder="1" applyAlignment="1" applyProtection="1">
      <alignment horizontal="center"/>
      <protection hidden="1"/>
    </xf>
    <xf numFmtId="0" fontId="16" fillId="0" borderId="21" xfId="0" applyFont="1" applyBorder="1" applyAlignment="1" applyProtection="1">
      <alignment horizontal="right"/>
      <protection hidden="1"/>
    </xf>
    <xf numFmtId="14" fontId="8" fillId="0" borderId="0" xfId="0" applyNumberFormat="1" applyFont="1" applyFill="1" applyBorder="1" applyAlignment="1" applyProtection="1">
      <alignment horizontal="center"/>
      <protection hidden="1"/>
    </xf>
    <xf numFmtId="14" fontId="8" fillId="0" borderId="15" xfId="0" applyNumberFormat="1" applyFont="1" applyFill="1" applyBorder="1" applyAlignment="1" applyProtection="1">
      <alignment horizontal="center"/>
      <protection hidden="1"/>
    </xf>
    <xf numFmtId="0" fontId="7" fillId="0" borderId="11" xfId="0" applyFont="1" applyBorder="1" applyAlignment="1" applyProtection="1">
      <alignment horizontal="left"/>
      <protection hidden="1"/>
    </xf>
    <xf numFmtId="0" fontId="7" fillId="0" borderId="12" xfId="0" applyFont="1" applyBorder="1" applyAlignment="1" applyProtection="1">
      <alignment horizontal="left"/>
      <protection hidden="1"/>
    </xf>
    <xf numFmtId="0" fontId="7" fillId="0" borderId="14" xfId="0" applyFont="1" applyBorder="1" applyAlignment="1" applyProtection="1">
      <alignment horizontal="left"/>
      <protection hidden="1"/>
    </xf>
    <xf numFmtId="0" fontId="7" fillId="0" borderId="11" xfId="0" applyNumberFormat="1" applyFont="1" applyBorder="1" applyAlignment="1" applyProtection="1">
      <alignment horizontal="left"/>
      <protection hidden="1"/>
    </xf>
    <xf numFmtId="0" fontId="7" fillId="0" borderId="14" xfId="0" applyNumberFormat="1" applyFont="1" applyBorder="1" applyAlignment="1" applyProtection="1">
      <alignment horizontal="left"/>
      <protection hidden="1"/>
    </xf>
    <xf numFmtId="14" fontId="7" fillId="0" borderId="11" xfId="0" applyNumberFormat="1" applyFont="1" applyBorder="1" applyAlignment="1" applyProtection="1">
      <alignment horizontal="center"/>
      <protection hidden="1"/>
    </xf>
    <xf numFmtId="0" fontId="14" fillId="0" borderId="0" xfId="0" applyFont="1" applyAlignment="1" applyProtection="1">
      <alignment horizontal="left" vertical="top"/>
      <protection hidden="1"/>
    </xf>
    <xf numFmtId="14" fontId="4" fillId="0" borderId="0" xfId="0" applyNumberFormat="1" applyFont="1" applyAlignment="1" applyProtection="1">
      <alignment/>
      <protection hidden="1"/>
    </xf>
    <xf numFmtId="14" fontId="4" fillId="0" borderId="0" xfId="0" applyNumberFormat="1" applyFont="1" applyAlignment="1" applyProtection="1">
      <alignment horizontal="centerContinuous"/>
      <protection hidden="1"/>
    </xf>
    <xf numFmtId="14" fontId="0" fillId="0" borderId="0" xfId="0" applyNumberFormat="1" applyFont="1" applyAlignment="1" applyProtection="1">
      <alignment horizontal="right"/>
      <protection hidden="1"/>
    </xf>
    <xf numFmtId="0" fontId="17" fillId="0" borderId="0" xfId="0" applyFont="1" applyAlignment="1" applyProtection="1">
      <alignment/>
      <protection hidden="1"/>
    </xf>
    <xf numFmtId="179" fontId="8" fillId="0" borderId="0" xfId="0" applyNumberFormat="1" applyFont="1" applyBorder="1" applyAlignment="1" applyProtection="1">
      <alignment horizontal="center"/>
      <protection hidden="1"/>
    </xf>
    <xf numFmtId="174" fontId="4" fillId="0" borderId="0" xfId="0" applyNumberFormat="1" applyFont="1" applyBorder="1" applyAlignment="1" applyProtection="1">
      <alignment/>
      <protection hidden="1"/>
    </xf>
    <xf numFmtId="0" fontId="17" fillId="0" borderId="0" xfId="0" applyFont="1" applyAlignment="1" applyProtection="1">
      <alignment horizontal="right"/>
      <protection hidden="1"/>
    </xf>
    <xf numFmtId="14" fontId="17" fillId="0" borderId="0" xfId="0" applyNumberFormat="1" applyFont="1" applyAlignment="1" applyProtection="1">
      <alignment horizontal="left"/>
      <protection hidden="1"/>
    </xf>
    <xf numFmtId="0" fontId="18" fillId="0" borderId="0" xfId="0" applyFont="1" applyAlignment="1" applyProtection="1">
      <alignment/>
      <protection hidden="1"/>
    </xf>
    <xf numFmtId="0" fontId="6" fillId="0" borderId="0" xfId="0" applyFont="1" applyFill="1" applyBorder="1" applyAlignment="1" applyProtection="1">
      <alignment/>
      <protection hidden="1"/>
    </xf>
    <xf numFmtId="14"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1" fontId="19" fillId="0" borderId="0" xfId="0" applyNumberFormat="1" applyFont="1" applyFill="1" applyBorder="1" applyAlignment="1" applyProtection="1">
      <alignment horizontal="centerContinuous"/>
      <protection hidden="1"/>
    </xf>
    <xf numFmtId="0" fontId="6" fillId="0" borderId="19" xfId="0" applyFont="1" applyFill="1" applyBorder="1" applyAlignment="1" applyProtection="1">
      <alignment/>
      <protection hidden="1"/>
    </xf>
    <xf numFmtId="174" fontId="15" fillId="0" borderId="0" xfId="0" applyNumberFormat="1" applyFont="1" applyFill="1" applyBorder="1" applyAlignment="1" applyProtection="1">
      <alignment horizontal="center"/>
      <protection hidden="1"/>
    </xf>
    <xf numFmtId="0" fontId="4" fillId="0" borderId="19" xfId="0" applyFont="1" applyBorder="1" applyAlignment="1" applyProtection="1">
      <alignment/>
      <protection hidden="1"/>
    </xf>
    <xf numFmtId="14" fontId="8" fillId="0" borderId="0" xfId="0" applyNumberFormat="1" applyFont="1" applyFill="1" applyBorder="1" applyAlignment="1" applyProtection="1">
      <alignment horizontal="centerContinuous"/>
      <protection hidden="1"/>
    </xf>
    <xf numFmtId="14" fontId="0" fillId="0" borderId="0" xfId="0" applyNumberFormat="1" applyFont="1" applyBorder="1" applyAlignment="1" applyProtection="1">
      <alignment horizontal="centerContinuous"/>
      <protection hidden="1"/>
    </xf>
    <xf numFmtId="14" fontId="8" fillId="0" borderId="0" xfId="0" applyNumberFormat="1" applyFont="1" applyBorder="1" applyAlignment="1" applyProtection="1">
      <alignment horizontal="center"/>
      <protection hidden="1"/>
    </xf>
    <xf numFmtId="0" fontId="16" fillId="0" borderId="0" xfId="0" applyFont="1" applyAlignment="1" applyProtection="1">
      <alignment/>
      <protection hidden="1"/>
    </xf>
    <xf numFmtId="14" fontId="8" fillId="0" borderId="0" xfId="0" applyNumberFormat="1" applyFont="1" applyAlignment="1" applyProtection="1">
      <alignment/>
      <protection hidden="1"/>
    </xf>
    <xf numFmtId="0" fontId="0" fillId="0" borderId="21" xfId="0" applyFont="1" applyBorder="1" applyAlignment="1" applyProtection="1">
      <alignment/>
      <protection hidden="1"/>
    </xf>
    <xf numFmtId="0" fontId="10" fillId="0" borderId="0" xfId="0" applyFont="1" applyAlignment="1" applyProtection="1">
      <alignment/>
      <protection hidden="1"/>
    </xf>
    <xf numFmtId="0" fontId="9" fillId="0" borderId="0" xfId="0" applyFont="1" applyAlignment="1" applyProtection="1">
      <alignment/>
      <protection hidden="1"/>
    </xf>
    <xf numFmtId="0" fontId="0" fillId="0" borderId="13" xfId="0" applyFont="1" applyBorder="1" applyAlignment="1" applyProtection="1">
      <alignment/>
      <protection hidden="1"/>
    </xf>
    <xf numFmtId="0" fontId="8" fillId="0" borderId="15" xfId="0" applyFont="1" applyBorder="1" applyAlignment="1" applyProtection="1">
      <alignment/>
      <protection hidden="1"/>
    </xf>
    <xf numFmtId="0" fontId="9" fillId="0" borderId="0" xfId="0" applyFont="1" applyAlignment="1" applyProtection="1">
      <alignment horizontal="center"/>
      <protection hidden="1"/>
    </xf>
    <xf numFmtId="0" fontId="8" fillId="0" borderId="13" xfId="0" applyFont="1" applyBorder="1" applyAlignment="1" applyProtection="1">
      <alignment/>
      <protection hidden="1"/>
    </xf>
    <xf numFmtId="0" fontId="21" fillId="0" borderId="0" xfId="0" applyFont="1" applyAlignment="1" applyProtection="1">
      <alignment/>
      <protection hidden="1"/>
    </xf>
    <xf numFmtId="0" fontId="3" fillId="0" borderId="0" xfId="0" applyFont="1" applyAlignment="1" applyProtection="1">
      <alignment/>
      <protection hidden="1"/>
    </xf>
    <xf numFmtId="0" fontId="22" fillId="0" borderId="0" xfId="0" applyFont="1" applyAlignment="1" applyProtection="1">
      <alignment/>
      <protection hidden="1"/>
    </xf>
    <xf numFmtId="0" fontId="3" fillId="0" borderId="0" xfId="0" applyFont="1" applyAlignment="1" applyProtection="1">
      <alignment horizontal="center"/>
      <protection hidden="1"/>
    </xf>
    <xf numFmtId="0" fontId="0" fillId="0" borderId="11" xfId="0" applyFont="1" applyBorder="1" applyAlignment="1" applyProtection="1">
      <alignment/>
      <protection hidden="1"/>
    </xf>
    <xf numFmtId="0" fontId="19" fillId="0" borderId="11" xfId="0" applyFont="1" applyBorder="1" applyAlignment="1" applyProtection="1">
      <alignment horizontal="centerContinuous"/>
      <protection hidden="1"/>
    </xf>
    <xf numFmtId="0" fontId="0" fillId="0" borderId="12" xfId="0" applyFont="1" applyBorder="1" applyAlignment="1" applyProtection="1">
      <alignment horizontal="centerContinuous"/>
      <protection hidden="1"/>
    </xf>
    <xf numFmtId="0" fontId="19" fillId="0" borderId="12" xfId="0" applyFont="1" applyBorder="1" applyAlignment="1" applyProtection="1">
      <alignment horizontal="centerContinuous"/>
      <protection hidden="1"/>
    </xf>
    <xf numFmtId="0" fontId="8" fillId="0" borderId="12" xfId="0" applyFont="1" applyBorder="1" applyAlignment="1" applyProtection="1">
      <alignment horizontal="centerContinuous"/>
      <protection hidden="1"/>
    </xf>
    <xf numFmtId="0" fontId="8" fillId="0" borderId="14" xfId="0" applyFont="1" applyBorder="1" applyAlignment="1" applyProtection="1">
      <alignment horizontal="centerContinuous"/>
      <protection hidden="1"/>
    </xf>
    <xf numFmtId="0" fontId="7" fillId="0" borderId="13" xfId="0" applyFont="1" applyBorder="1" applyAlignment="1" applyProtection="1">
      <alignment/>
      <protection hidden="1"/>
    </xf>
    <xf numFmtId="0" fontId="19" fillId="0" borderId="13" xfId="0" applyFont="1" applyBorder="1" applyAlignment="1" applyProtection="1">
      <alignment horizontal="centerContinuous"/>
      <protection hidden="1"/>
    </xf>
    <xf numFmtId="0" fontId="19" fillId="0" borderId="0" xfId="0" applyFont="1" applyBorder="1" applyAlignment="1" applyProtection="1">
      <alignment horizontal="centerContinuous"/>
      <protection hidden="1"/>
    </xf>
    <xf numFmtId="0" fontId="19" fillId="0" borderId="17" xfId="0" applyFont="1" applyBorder="1" applyAlignment="1" applyProtection="1">
      <alignment horizontal="centerContinuous"/>
      <protection hidden="1"/>
    </xf>
    <xf numFmtId="0" fontId="7" fillId="0" borderId="15" xfId="0" applyFont="1" applyBorder="1" applyAlignment="1" applyProtection="1">
      <alignment/>
      <protection hidden="1"/>
    </xf>
    <xf numFmtId="0" fontId="10" fillId="0" borderId="16" xfId="0" applyFont="1" applyBorder="1" applyAlignment="1" applyProtection="1">
      <alignment/>
      <protection hidden="1"/>
    </xf>
    <xf numFmtId="176" fontId="10" fillId="0" borderId="0" xfId="0" applyNumberFormat="1" applyFont="1" applyAlignment="1" applyProtection="1">
      <alignment horizontal="centerContinuous" vertical="center"/>
      <protection hidden="1"/>
    </xf>
    <xf numFmtId="0" fontId="0" fillId="0" borderId="0" xfId="0" applyFont="1" applyFill="1" applyAlignment="1" applyProtection="1">
      <alignment/>
      <protection hidden="1"/>
    </xf>
    <xf numFmtId="0" fontId="5" fillId="0" borderId="0" xfId="0" applyFont="1" applyFill="1" applyAlignment="1" applyProtection="1">
      <alignment/>
      <protection hidden="1"/>
    </xf>
    <xf numFmtId="0" fontId="4" fillId="0" borderId="0" xfId="0" applyFont="1" applyFill="1" applyAlignment="1" applyProtection="1">
      <alignment/>
      <protection hidden="1"/>
    </xf>
    <xf numFmtId="0" fontId="9" fillId="0" borderId="0" xfId="0" applyFont="1" applyFill="1" applyAlignment="1" applyProtection="1">
      <alignment/>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protection hidden="1"/>
    </xf>
    <xf numFmtId="0" fontId="8" fillId="0" borderId="0" xfId="0" applyFont="1" applyFill="1" applyAlignment="1" applyProtection="1">
      <alignment/>
      <protection hidden="1"/>
    </xf>
    <xf numFmtId="0" fontId="0" fillId="0" borderId="0" xfId="0" applyFont="1" applyFill="1" applyAlignment="1" applyProtection="1">
      <alignment horizontal="center"/>
      <protection hidden="1"/>
    </xf>
    <xf numFmtId="174" fontId="0" fillId="0" borderId="0" xfId="0" applyNumberFormat="1" applyFont="1" applyFill="1" applyAlignment="1" applyProtection="1">
      <alignment/>
      <protection hidden="1"/>
    </xf>
    <xf numFmtId="0" fontId="8" fillId="0" borderId="0" xfId="0" applyFont="1" applyAlignment="1">
      <alignment horizontal="left"/>
    </xf>
    <xf numFmtId="0" fontId="0" fillId="33"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xf>
    <xf numFmtId="0" fontId="23" fillId="0" borderId="0" xfId="0" applyFont="1" applyAlignment="1">
      <alignment horizontal="left"/>
    </xf>
    <xf numFmtId="0" fontId="3" fillId="0" borderId="0" xfId="0" applyNumberFormat="1" applyFont="1" applyFill="1" applyBorder="1" applyAlignment="1" applyProtection="1">
      <alignment/>
      <protection/>
    </xf>
    <xf numFmtId="0" fontId="23" fillId="0" borderId="0" xfId="0" applyFont="1" applyAlignment="1">
      <alignment horizontal="center"/>
    </xf>
    <xf numFmtId="0" fontId="0" fillId="0" borderId="0" xfId="0" applyNumberFormat="1" applyFont="1" applyFill="1" applyBorder="1" applyAlignment="1" applyProtection="1" quotePrefix="1">
      <alignment/>
      <protection/>
    </xf>
    <xf numFmtId="0" fontId="8" fillId="0" borderId="0" xfId="0" applyNumberFormat="1" applyFont="1" applyFill="1" applyBorder="1" applyAlignment="1" applyProtection="1">
      <alignment horizontal="left"/>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33" borderId="0" xfId="0" applyFill="1" applyAlignment="1" applyProtection="1">
      <alignment/>
      <protection locked="0"/>
    </xf>
    <xf numFmtId="0" fontId="0" fillId="33" borderId="0" xfId="0" applyFill="1" applyAlignment="1">
      <alignment/>
    </xf>
    <xf numFmtId="14"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22" fontId="0" fillId="0" borderId="0" xfId="0" applyNumberFormat="1" applyAlignment="1">
      <alignment/>
    </xf>
    <xf numFmtId="0" fontId="0" fillId="0" borderId="0"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6" xfId="0" applyFont="1" applyFill="1" applyBorder="1" applyAlignment="1" applyProtection="1">
      <alignment/>
      <protection hidden="1"/>
    </xf>
    <xf numFmtId="0" fontId="8" fillId="34" borderId="16" xfId="0" applyFont="1" applyFill="1" applyBorder="1" applyAlignment="1" applyProtection="1">
      <alignment horizontal="left" vertical="center"/>
      <protection locked="0"/>
    </xf>
    <xf numFmtId="174" fontId="0" fillId="34" borderId="0" xfId="0" applyNumberFormat="1" applyFont="1" applyFill="1" applyBorder="1" applyAlignment="1" applyProtection="1">
      <alignment vertical="center"/>
      <protection locked="0"/>
    </xf>
    <xf numFmtId="0" fontId="16" fillId="0" borderId="0" xfId="0" applyFont="1" applyBorder="1" applyAlignment="1" applyProtection="1">
      <alignment horizontal="centerContinuous"/>
      <protection hidden="1"/>
    </xf>
    <xf numFmtId="0" fontId="7" fillId="0" borderId="17" xfId="0" applyFont="1" applyBorder="1" applyAlignment="1" applyProtection="1">
      <alignment horizontal="centerContinuous"/>
      <protection hidden="1"/>
    </xf>
    <xf numFmtId="0" fontId="16" fillId="0" borderId="17" xfId="0" applyFont="1" applyBorder="1" applyAlignment="1" applyProtection="1">
      <alignment horizontal="centerContinuous"/>
      <protection hidden="1"/>
    </xf>
    <xf numFmtId="0" fontId="8" fillId="0" borderId="0" xfId="0" applyNumberFormat="1" applyFont="1" applyFill="1" applyBorder="1" applyAlignment="1" applyProtection="1">
      <alignment horizontal="centerContinuous"/>
      <protection hidden="1"/>
    </xf>
    <xf numFmtId="174" fontId="0" fillId="34" borderId="0" xfId="0" applyNumberFormat="1" applyFont="1" applyFill="1" applyAlignment="1" applyProtection="1">
      <alignment/>
      <protection locked="0"/>
    </xf>
    <xf numFmtId="174" fontId="0" fillId="34" borderId="0" xfId="0" applyNumberFormat="1" applyFont="1" applyFill="1" applyAlignment="1" applyProtection="1">
      <alignment vertical="center"/>
      <protection locked="0"/>
    </xf>
    <xf numFmtId="0" fontId="5" fillId="0" borderId="0" xfId="0" applyFont="1" applyBorder="1" applyAlignment="1">
      <alignment/>
    </xf>
    <xf numFmtId="0" fontId="27" fillId="0" borderId="0" xfId="0" applyFont="1" applyAlignment="1">
      <alignment/>
    </xf>
    <xf numFmtId="0" fontId="5" fillId="0" borderId="0" xfId="0" applyFont="1" applyAlignment="1">
      <alignment/>
    </xf>
    <xf numFmtId="0" fontId="8" fillId="0" borderId="0" xfId="0" applyFont="1" applyAlignment="1">
      <alignment/>
    </xf>
    <xf numFmtId="0" fontId="28" fillId="0" borderId="0" xfId="0" applyFont="1" applyAlignment="1">
      <alignment/>
    </xf>
    <xf numFmtId="0" fontId="29" fillId="0" borderId="0" xfId="0" applyFont="1" applyFill="1" applyBorder="1" applyAlignment="1">
      <alignment/>
    </xf>
    <xf numFmtId="0" fontId="0" fillId="0" borderId="0" xfId="0" applyFont="1" applyFill="1" applyBorder="1" applyAlignment="1">
      <alignment/>
    </xf>
    <xf numFmtId="0" fontId="30" fillId="0" borderId="0" xfId="0" applyFont="1" applyFill="1" applyBorder="1" applyAlignment="1">
      <alignment/>
    </xf>
    <xf numFmtId="0" fontId="30" fillId="0" borderId="0" xfId="0" applyFont="1" applyBorder="1" applyAlignment="1">
      <alignment/>
    </xf>
    <xf numFmtId="0" fontId="31" fillId="0" borderId="0" xfId="0" applyFont="1" applyAlignment="1">
      <alignment/>
    </xf>
    <xf numFmtId="14" fontId="0" fillId="0" borderId="0" xfId="0" applyNumberFormat="1" applyAlignment="1">
      <alignment/>
    </xf>
    <xf numFmtId="17" fontId="0" fillId="0" borderId="0" xfId="0" applyNumberFormat="1" applyAlignment="1" quotePrefix="1">
      <alignment horizontal="right"/>
    </xf>
    <xf numFmtId="14" fontId="0" fillId="0" borderId="0" xfId="0" applyNumberFormat="1" applyFont="1" applyAlignment="1">
      <alignment horizontal="left"/>
    </xf>
    <xf numFmtId="0" fontId="0" fillId="0" borderId="0" xfId="0" applyAlignment="1" quotePrefix="1">
      <alignment horizontal="right"/>
    </xf>
    <xf numFmtId="0" fontId="0" fillId="0" borderId="0" xfId="0" applyAlignment="1">
      <alignment horizontal="right"/>
    </xf>
    <xf numFmtId="14" fontId="0" fillId="0" borderId="0" xfId="0" applyNumberFormat="1" applyFont="1" applyAlignment="1">
      <alignment/>
    </xf>
    <xf numFmtId="49" fontId="8" fillId="0" borderId="17" xfId="0" applyNumberFormat="1" applyFont="1" applyFill="1" applyBorder="1" applyAlignment="1">
      <alignment horizontal="center"/>
    </xf>
    <xf numFmtId="49" fontId="8" fillId="0" borderId="0" xfId="0" applyNumberFormat="1" applyFont="1" applyFill="1" applyBorder="1" applyAlignment="1">
      <alignment horizontal="center"/>
    </xf>
    <xf numFmtId="0" fontId="8" fillId="0" borderId="18" xfId="0" applyFont="1" applyBorder="1" applyAlignment="1">
      <alignment horizontal="center"/>
    </xf>
    <xf numFmtId="49" fontId="8" fillId="0" borderId="16" xfId="0" applyNumberFormat="1" applyFont="1" applyFill="1" applyBorder="1" applyAlignment="1">
      <alignment horizontal="center"/>
    </xf>
    <xf numFmtId="0" fontId="8" fillId="0" borderId="17" xfId="0" applyNumberFormat="1" applyFont="1" applyBorder="1" applyAlignment="1">
      <alignment horizontal="center"/>
    </xf>
    <xf numFmtId="0" fontId="0" fillId="0" borderId="0" xfId="0" applyNumberFormat="1" applyFill="1" applyAlignment="1">
      <alignment horizontal="center"/>
    </xf>
    <xf numFmtId="0" fontId="12" fillId="0" borderId="13" xfId="0" applyFont="1" applyBorder="1" applyAlignment="1" applyProtection="1">
      <alignment/>
      <protection hidden="1"/>
    </xf>
    <xf numFmtId="174" fontId="4" fillId="35" borderId="0" xfId="0" applyNumberFormat="1" applyFont="1" applyFill="1" applyAlignment="1" applyProtection="1">
      <alignment horizontal="center"/>
      <protection hidden="1"/>
    </xf>
    <xf numFmtId="174" fontId="8" fillId="0" borderId="13" xfId="0" applyNumberFormat="1" applyFont="1" applyFill="1" applyBorder="1" applyAlignment="1" applyProtection="1">
      <alignment horizontal="center" vertical="center"/>
      <protection hidden="1"/>
    </xf>
    <xf numFmtId="174" fontId="0" fillId="0" borderId="13" xfId="0" applyNumberFormat="1" applyFont="1" applyFill="1" applyBorder="1" applyAlignment="1" applyProtection="1">
      <alignment/>
      <protection hidden="1"/>
    </xf>
    <xf numFmtId="1" fontId="8" fillId="35" borderId="17" xfId="0" applyNumberFormat="1" applyFont="1" applyFill="1" applyBorder="1" applyAlignment="1" applyProtection="1">
      <alignment horizontal="center"/>
      <protection hidden="1"/>
    </xf>
    <xf numFmtId="1" fontId="8" fillId="35" borderId="23" xfId="0" applyNumberFormat="1" applyFont="1" applyFill="1" applyBorder="1" applyAlignment="1" applyProtection="1">
      <alignment horizontal="center"/>
      <protection hidden="1"/>
    </xf>
    <xf numFmtId="1" fontId="8" fillId="0" borderId="13" xfId="0" applyNumberFormat="1" applyFont="1" applyFill="1" applyBorder="1" applyAlignment="1" applyProtection="1">
      <alignment horizontal="center"/>
      <protection hidden="1"/>
    </xf>
    <xf numFmtId="1" fontId="8" fillId="0" borderId="23" xfId="0" applyNumberFormat="1" applyFont="1" applyFill="1" applyBorder="1" applyAlignment="1" applyProtection="1">
      <alignment horizontal="center"/>
      <protection hidden="1"/>
    </xf>
    <xf numFmtId="1" fontId="4" fillId="0" borderId="13" xfId="0" applyNumberFormat="1" applyFont="1" applyBorder="1" applyAlignment="1" applyProtection="1">
      <alignment horizontal="center"/>
      <protection hidden="1"/>
    </xf>
    <xf numFmtId="1" fontId="4" fillId="0" borderId="23" xfId="0" applyNumberFormat="1" applyFont="1" applyBorder="1" applyAlignment="1" applyProtection="1">
      <alignment horizontal="center"/>
      <protection hidden="1"/>
    </xf>
    <xf numFmtId="1" fontId="8" fillId="0" borderId="24" xfId="0" applyNumberFormat="1" applyFont="1" applyBorder="1" applyAlignment="1" applyProtection="1">
      <alignment horizontal="center"/>
      <protection hidden="1"/>
    </xf>
    <xf numFmtId="1" fontId="8" fillId="0" borderId="25" xfId="0" applyNumberFormat="1" applyFont="1" applyBorder="1" applyAlignment="1" applyProtection="1">
      <alignment horizontal="center"/>
      <protection hidden="1"/>
    </xf>
    <xf numFmtId="0" fontId="8" fillId="35" borderId="0" xfId="0" applyFont="1" applyFill="1" applyBorder="1" applyAlignment="1" applyProtection="1">
      <alignment vertical="center"/>
      <protection hidden="1"/>
    </xf>
    <xf numFmtId="0" fontId="24" fillId="35" borderId="0" xfId="0" applyFont="1" applyFill="1" applyBorder="1" applyAlignment="1" applyProtection="1">
      <alignment horizontal="right" vertical="center"/>
      <protection hidden="1"/>
    </xf>
    <xf numFmtId="175" fontId="7" fillId="35" borderId="17" xfId="0" applyNumberFormat="1" applyFont="1" applyFill="1" applyBorder="1" applyAlignment="1" applyProtection="1">
      <alignment horizontal="right" vertical="center"/>
      <protection hidden="1"/>
    </xf>
    <xf numFmtId="0" fontId="8" fillId="35" borderId="16" xfId="0" applyFont="1" applyFill="1" applyBorder="1" applyAlignment="1" applyProtection="1">
      <alignment vertical="center"/>
      <protection hidden="1"/>
    </xf>
    <xf numFmtId="14" fontId="8" fillId="35" borderId="0" xfId="0" applyNumberFormat="1" applyFont="1" applyFill="1" applyBorder="1" applyAlignment="1" applyProtection="1" quotePrefix="1">
      <alignment horizontal="left" vertical="center"/>
      <protection hidden="1"/>
    </xf>
    <xf numFmtId="0" fontId="8" fillId="0" borderId="16" xfId="0" applyFont="1" applyFill="1" applyBorder="1" applyAlignment="1" applyProtection="1">
      <alignment vertical="center"/>
      <protection hidden="1"/>
    </xf>
    <xf numFmtId="0" fontId="9" fillId="35" borderId="0" xfId="0" applyNumberFormat="1" applyFont="1" applyFill="1" applyBorder="1" applyAlignment="1" applyProtection="1">
      <alignment/>
      <protection hidden="1"/>
    </xf>
    <xf numFmtId="0" fontId="8" fillId="35" borderId="16" xfId="0" applyNumberFormat="1" applyFont="1" applyFill="1" applyBorder="1" applyAlignment="1" applyProtection="1">
      <alignment horizontal="left" vertical="center"/>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0" fillId="0" borderId="0" xfId="0" applyAlignment="1" applyProtection="1">
      <alignment/>
      <protection hidden="1"/>
    </xf>
    <xf numFmtId="0" fontId="8" fillId="35" borderId="0" xfId="0" applyFont="1" applyFill="1" applyBorder="1" applyAlignment="1" applyProtection="1">
      <alignment/>
      <protection hidden="1"/>
    </xf>
    <xf numFmtId="0" fontId="12" fillId="0" borderId="0" xfId="0" applyNumberFormat="1" applyFont="1" applyFill="1" applyBorder="1" applyAlignment="1" applyProtection="1">
      <alignment/>
      <protection hidden="1"/>
    </xf>
    <xf numFmtId="49" fontId="12" fillId="0" borderId="16" xfId="0" applyNumberFormat="1" applyFont="1" applyFill="1" applyBorder="1" applyAlignment="1" applyProtection="1">
      <alignment horizontal="left"/>
      <protection hidden="1"/>
    </xf>
    <xf numFmtId="0" fontId="8" fillId="0" borderId="13" xfId="0" applyFont="1" applyBorder="1" applyAlignment="1" applyProtection="1">
      <alignment horizontal="center" vertical="center"/>
      <protection hidden="1"/>
    </xf>
    <xf numFmtId="0" fontId="0" fillId="0" borderId="0" xfId="0" applyFont="1" applyAlignment="1" applyProtection="1">
      <alignment horizontal="left"/>
      <protection hidden="1"/>
    </xf>
    <xf numFmtId="0" fontId="13" fillId="0" borderId="13" xfId="0" applyFont="1" applyFill="1" applyBorder="1" applyAlignment="1" applyProtection="1">
      <alignment/>
      <protection hidden="1"/>
    </xf>
    <xf numFmtId="174" fontId="0" fillId="0" borderId="0" xfId="0" applyNumberFormat="1" applyFont="1" applyAlignment="1" applyProtection="1">
      <alignment horizontal="center"/>
      <protection hidden="1"/>
    </xf>
    <xf numFmtId="0" fontId="13" fillId="0" borderId="15" xfId="0" applyFont="1" applyFill="1" applyBorder="1" applyAlignment="1" applyProtection="1">
      <alignment/>
      <protection hidden="1"/>
    </xf>
    <xf numFmtId="0" fontId="14" fillId="0" borderId="13" xfId="0" applyFont="1" applyFill="1" applyBorder="1" applyAlignment="1" applyProtection="1">
      <alignment vertical="top"/>
      <protection hidden="1"/>
    </xf>
    <xf numFmtId="14" fontId="13" fillId="0" borderId="0" xfId="0" applyNumberFormat="1" applyFont="1" applyFill="1" applyBorder="1" applyAlignment="1" applyProtection="1">
      <alignment horizontal="center"/>
      <protection hidden="1"/>
    </xf>
    <xf numFmtId="14" fontId="13" fillId="0" borderId="0" xfId="0" applyNumberFormat="1" applyFont="1" applyFill="1" applyBorder="1" applyAlignment="1" applyProtection="1">
      <alignment horizontal="centerContinuous"/>
      <protection hidden="1"/>
    </xf>
    <xf numFmtId="0" fontId="10" fillId="0" borderId="19" xfId="0" applyFont="1" applyFill="1" applyBorder="1" applyAlignment="1" applyProtection="1">
      <alignment vertical="top"/>
      <protection hidden="1"/>
    </xf>
    <xf numFmtId="0" fontId="14" fillId="0" borderId="19" xfId="0" applyFont="1" applyFill="1" applyBorder="1" applyAlignment="1" applyProtection="1">
      <alignment vertical="top"/>
      <protection hidden="1"/>
    </xf>
    <xf numFmtId="0" fontId="14" fillId="0" borderId="12" xfId="0" applyFont="1" applyFill="1" applyBorder="1" applyAlignment="1" applyProtection="1">
      <alignment vertical="top"/>
      <protection hidden="1"/>
    </xf>
    <xf numFmtId="0" fontId="13" fillId="0" borderId="13" xfId="0" applyFont="1" applyFill="1" applyBorder="1" applyAlignment="1" applyProtection="1">
      <alignment horizontal="left"/>
      <protection hidden="1"/>
    </xf>
    <xf numFmtId="0" fontId="13" fillId="0" borderId="0" xfId="0" applyFont="1" applyFill="1" applyBorder="1" applyAlignment="1" applyProtection="1">
      <alignment horizontal="left"/>
      <protection hidden="1"/>
    </xf>
    <xf numFmtId="0" fontId="13" fillId="0" borderId="17" xfId="0" applyFont="1" applyFill="1" applyBorder="1" applyAlignment="1" applyProtection="1">
      <alignment horizontal="left"/>
      <protection hidden="1"/>
    </xf>
    <xf numFmtId="0" fontId="13" fillId="0" borderId="17" xfId="0" applyNumberFormat="1" applyFont="1" applyFill="1" applyBorder="1" applyAlignment="1" applyProtection="1">
      <alignment horizontal="left"/>
      <protection hidden="1"/>
    </xf>
    <xf numFmtId="0" fontId="13" fillId="0" borderId="15" xfId="0" applyFont="1" applyFill="1" applyBorder="1" applyAlignment="1" applyProtection="1">
      <alignment horizontal="left"/>
      <protection hidden="1"/>
    </xf>
    <xf numFmtId="0" fontId="13" fillId="0" borderId="16" xfId="0" applyFont="1" applyFill="1" applyBorder="1" applyAlignment="1" applyProtection="1">
      <alignment horizontal="left"/>
      <protection hidden="1"/>
    </xf>
    <xf numFmtId="0" fontId="13" fillId="0" borderId="18" xfId="0" applyFont="1" applyFill="1" applyBorder="1" applyAlignment="1" applyProtection="1">
      <alignment horizontal="left"/>
      <protection hidden="1"/>
    </xf>
    <xf numFmtId="0" fontId="13" fillId="0" borderId="18" xfId="0" applyNumberFormat="1" applyFont="1" applyFill="1" applyBorder="1" applyAlignment="1" applyProtection="1">
      <alignment horizontal="left"/>
      <protection hidden="1"/>
    </xf>
    <xf numFmtId="0" fontId="8" fillId="0" borderId="10" xfId="0" applyNumberFormat="1" applyFont="1" applyFill="1" applyBorder="1" applyAlignment="1" applyProtection="1">
      <alignment horizontal="center" vertical="center"/>
      <protection hidden="1"/>
    </xf>
    <xf numFmtId="174" fontId="6" fillId="0" borderId="0" xfId="0" applyNumberFormat="1" applyFont="1" applyFill="1" applyBorder="1" applyAlignment="1" applyProtection="1">
      <alignment horizontal="center"/>
      <protection hidden="1"/>
    </xf>
    <xf numFmtId="0" fontId="20" fillId="0" borderId="0" xfId="0" applyFont="1" applyAlignment="1" applyProtection="1">
      <alignment/>
      <protection hidden="1"/>
    </xf>
    <xf numFmtId="0" fontId="8" fillId="0" borderId="16" xfId="0" applyFont="1" applyFill="1" applyBorder="1" applyAlignment="1" applyProtection="1">
      <alignment/>
      <protection hidden="1"/>
    </xf>
    <xf numFmtId="0" fontId="10" fillId="35" borderId="0" xfId="0" applyFont="1" applyFill="1" applyAlignment="1" applyProtection="1">
      <alignment/>
      <protection hidden="1"/>
    </xf>
    <xf numFmtId="0" fontId="6" fillId="0" borderId="1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0" fillId="0" borderId="12" xfId="0" applyFont="1" applyBorder="1" applyAlignment="1" applyProtection="1">
      <alignment/>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protection hidden="1"/>
    </xf>
    <xf numFmtId="0" fontId="0" fillId="0" borderId="17" xfId="0" applyFont="1" applyBorder="1" applyAlignment="1" applyProtection="1">
      <alignment/>
      <protection hidden="1"/>
    </xf>
    <xf numFmtId="0" fontId="0" fillId="0" borderId="16" xfId="0" applyFont="1" applyBorder="1" applyAlignment="1" applyProtection="1">
      <alignment vertical="center"/>
      <protection hidden="1"/>
    </xf>
    <xf numFmtId="0" fontId="0" fillId="0" borderId="18" xfId="0" applyFont="1" applyBorder="1" applyAlignment="1" applyProtection="1">
      <alignment vertical="center"/>
      <protection hidden="1"/>
    </xf>
    <xf numFmtId="0" fontId="0" fillId="0" borderId="17" xfId="0" applyFont="1" applyFill="1" applyBorder="1" applyAlignment="1" applyProtection="1">
      <alignment horizontal="left" vertical="center"/>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17" xfId="0" applyFont="1" applyBorder="1" applyAlignment="1" applyProtection="1">
      <alignment/>
      <protection hidden="1"/>
    </xf>
    <xf numFmtId="0" fontId="12" fillId="0" borderId="13" xfId="0" applyFont="1" applyBorder="1" applyAlignment="1" applyProtection="1">
      <alignment vertical="center"/>
      <protection hidden="1"/>
    </xf>
    <xf numFmtId="49" fontId="12" fillId="0" borderId="0" xfId="0" applyNumberFormat="1" applyFont="1" applyFill="1" applyBorder="1" applyAlignment="1" applyProtection="1">
      <alignment horizontal="left"/>
      <protection hidden="1"/>
    </xf>
    <xf numFmtId="0" fontId="0" fillId="0" borderId="12" xfId="0" applyFont="1" applyBorder="1" applyAlignment="1" applyProtection="1">
      <alignment/>
      <protection hidden="1"/>
    </xf>
    <xf numFmtId="0" fontId="0" fillId="0" borderId="14" xfId="0" applyFont="1" applyBorder="1" applyAlignment="1" applyProtection="1">
      <alignment/>
      <protection hidden="1"/>
    </xf>
    <xf numFmtId="49" fontId="8" fillId="34" borderId="0" xfId="0" applyNumberFormat="1" applyFont="1" applyFill="1" applyBorder="1" applyAlignment="1" applyProtection="1">
      <alignment horizontal="left"/>
      <protection locked="0"/>
    </xf>
    <xf numFmtId="0" fontId="0" fillId="0" borderId="16" xfId="0" applyFont="1" applyBorder="1" applyAlignment="1" applyProtection="1">
      <alignment/>
      <protection hidden="1"/>
    </xf>
    <xf numFmtId="0" fontId="0" fillId="0" borderId="18" xfId="0" applyFont="1" applyBorder="1" applyAlignment="1" applyProtection="1">
      <alignment/>
      <protection hidden="1"/>
    </xf>
    <xf numFmtId="0" fontId="8" fillId="0" borderId="0" xfId="0" applyNumberFormat="1" applyFont="1" applyAlignment="1" applyProtection="1">
      <alignment horizontal="right"/>
      <protection hidden="1"/>
    </xf>
    <xf numFmtId="0" fontId="8" fillId="0" borderId="0" xfId="0" applyFont="1" applyFill="1" applyBorder="1" applyAlignment="1" applyProtection="1">
      <alignment/>
      <protection hidden="1"/>
    </xf>
    <xf numFmtId="0" fontId="8" fillId="0" borderId="15" xfId="0" applyFont="1" applyBorder="1" applyAlignment="1" applyProtection="1">
      <alignment vertical="top"/>
      <protection hidden="1"/>
    </xf>
    <xf numFmtId="0" fontId="8" fillId="0" borderId="16" xfId="0" applyFont="1" applyFill="1" applyBorder="1" applyAlignment="1" applyProtection="1">
      <alignment vertical="top"/>
      <protection hidden="1"/>
    </xf>
    <xf numFmtId="0" fontId="12" fillId="0" borderId="11" xfId="0" applyFont="1" applyBorder="1" applyAlignment="1" applyProtection="1">
      <alignment/>
      <protection hidden="1"/>
    </xf>
    <xf numFmtId="0" fontId="12" fillId="0" borderId="12" xfId="0" applyFont="1" applyFill="1" applyBorder="1" applyAlignment="1" applyProtection="1">
      <alignment horizontal="left"/>
      <protection hidden="1"/>
    </xf>
    <xf numFmtId="0" fontId="8" fillId="34" borderId="0" xfId="0" applyNumberFormat="1" applyFont="1" applyFill="1" applyBorder="1" applyAlignment="1" applyProtection="1">
      <alignment horizontal="left"/>
      <protection locked="0"/>
    </xf>
    <xf numFmtId="0" fontId="8" fillId="34" borderId="16" xfId="0" applyNumberFormat="1" applyFont="1" applyFill="1" applyBorder="1" applyAlignment="1" applyProtection="1">
      <alignment horizontal="left"/>
      <protection locked="0"/>
    </xf>
    <xf numFmtId="14" fontId="8" fillId="34" borderId="23" xfId="0" applyNumberFormat="1" applyFont="1" applyFill="1" applyBorder="1" applyAlignment="1" applyProtection="1">
      <alignment horizontal="center"/>
      <protection locked="0"/>
    </xf>
    <xf numFmtId="14" fontId="8" fillId="34" borderId="26" xfId="0" applyNumberFormat="1" applyFont="1" applyFill="1" applyBorder="1" applyAlignment="1" applyProtection="1">
      <alignment horizontal="center"/>
      <protection locked="0"/>
    </xf>
    <xf numFmtId="1" fontId="8" fillId="34" borderId="26" xfId="0" applyNumberFormat="1" applyFont="1" applyFill="1" applyBorder="1" applyAlignment="1" applyProtection="1">
      <alignment horizontal="center"/>
      <protection locked="0"/>
    </xf>
    <xf numFmtId="0" fontId="10" fillId="35" borderId="11" xfId="0" applyFont="1" applyFill="1" applyBorder="1" applyAlignment="1" applyProtection="1">
      <alignment vertical="top"/>
      <protection hidden="1"/>
    </xf>
    <xf numFmtId="174" fontId="8" fillId="34" borderId="0" xfId="0" applyNumberFormat="1" applyFont="1" applyFill="1" applyBorder="1" applyAlignment="1" applyProtection="1">
      <alignment/>
      <protection locked="0"/>
    </xf>
    <xf numFmtId="0" fontId="15" fillId="0" borderId="0" xfId="0" applyFont="1" applyBorder="1" applyAlignment="1" applyProtection="1">
      <alignment horizontal="right"/>
      <protection hidden="1"/>
    </xf>
    <xf numFmtId="0" fontId="6" fillId="0" borderId="0" xfId="0" applyFont="1" applyBorder="1" applyAlignment="1" applyProtection="1">
      <alignment horizontal="centerContinuous"/>
      <protection hidden="1"/>
    </xf>
    <xf numFmtId="0" fontId="0" fillId="0" borderId="0" xfId="0" applyFont="1" applyBorder="1" applyAlignment="1" applyProtection="1">
      <alignment horizontal="centerContinuous"/>
      <protection hidden="1"/>
    </xf>
    <xf numFmtId="0" fontId="5" fillId="0" borderId="11" xfId="0" applyFont="1" applyBorder="1" applyAlignment="1" applyProtection="1">
      <alignment/>
      <protection hidden="1"/>
    </xf>
    <xf numFmtId="0" fontId="15" fillId="0" borderId="13" xfId="0" applyFont="1" applyBorder="1" applyAlignment="1" applyProtection="1">
      <alignment horizontal="left" indent="1"/>
      <protection hidden="1"/>
    </xf>
    <xf numFmtId="0" fontId="9" fillId="0" borderId="18" xfId="0" applyFont="1" applyBorder="1" applyAlignment="1" applyProtection="1">
      <alignment/>
      <protection hidden="1"/>
    </xf>
    <xf numFmtId="0" fontId="5" fillId="0" borderId="13" xfId="0" applyFont="1" applyBorder="1" applyAlignment="1" applyProtection="1">
      <alignment/>
      <protection hidden="1"/>
    </xf>
    <xf numFmtId="0" fontId="5" fillId="0" borderId="15" xfId="0" applyFont="1" applyBorder="1" applyAlignment="1" applyProtection="1">
      <alignment/>
      <protection hidden="1"/>
    </xf>
    <xf numFmtId="0" fontId="5" fillId="0" borderId="0" xfId="0" applyFont="1" applyBorder="1" applyAlignment="1" applyProtection="1">
      <alignment/>
      <protection hidden="1"/>
    </xf>
    <xf numFmtId="17" fontId="5" fillId="0" borderId="0" xfId="0" applyNumberFormat="1" applyFont="1" applyBorder="1" applyAlignment="1" applyProtection="1">
      <alignment/>
      <protection hidden="1"/>
    </xf>
    <xf numFmtId="0" fontId="0" fillId="0" borderId="22" xfId="0" applyFont="1" applyBorder="1" applyAlignment="1" applyProtection="1">
      <alignment/>
      <protection hidden="1"/>
    </xf>
    <xf numFmtId="0" fontId="5" fillId="0" borderId="12" xfId="0" applyFont="1" applyBorder="1" applyAlignment="1" applyProtection="1">
      <alignment/>
      <protection hidden="1"/>
    </xf>
    <xf numFmtId="0" fontId="0" fillId="0" borderId="23" xfId="0" applyFont="1" applyBorder="1" applyAlignment="1" applyProtection="1">
      <alignment/>
      <protection hidden="1"/>
    </xf>
    <xf numFmtId="0" fontId="0" fillId="0" borderId="13" xfId="0" applyFont="1" applyBorder="1" applyAlignment="1" applyProtection="1">
      <alignment horizontal="centerContinuous"/>
      <protection hidden="1"/>
    </xf>
    <xf numFmtId="0" fontId="0" fillId="0" borderId="17" xfId="0" applyFont="1" applyBorder="1" applyAlignment="1" applyProtection="1">
      <alignment horizontal="centerContinuous"/>
      <protection hidden="1"/>
    </xf>
    <xf numFmtId="0" fontId="0" fillId="0" borderId="26" xfId="0" applyFont="1" applyBorder="1" applyAlignment="1" applyProtection="1">
      <alignment/>
      <protection hidden="1"/>
    </xf>
    <xf numFmtId="0" fontId="0" fillId="0" borderId="13" xfId="0" applyFont="1" applyBorder="1" applyAlignment="1" applyProtection="1">
      <alignment/>
      <protection hidden="1"/>
    </xf>
    <xf numFmtId="0" fontId="10" fillId="0" borderId="0" xfId="0" applyFont="1" applyBorder="1" applyAlignment="1" applyProtection="1">
      <alignment/>
      <protection hidden="1"/>
    </xf>
    <xf numFmtId="0" fontId="5" fillId="0" borderId="0" xfId="0" applyFont="1" applyBorder="1" applyAlignment="1" applyProtection="1">
      <alignment horizontal="centerContinuous"/>
      <protection hidden="1"/>
    </xf>
    <xf numFmtId="0" fontId="5" fillId="0" borderId="0"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0" fillId="0" borderId="0" xfId="0" applyAlignment="1" applyProtection="1">
      <alignment/>
      <protection hidden="1"/>
    </xf>
    <xf numFmtId="0" fontId="5" fillId="0" borderId="0" xfId="0" applyFont="1" applyFill="1" applyBorder="1" applyAlignment="1" applyProtection="1">
      <alignment/>
      <protection hidden="1"/>
    </xf>
    <xf numFmtId="174" fontId="8" fillId="35" borderId="0" xfId="0" applyNumberFormat="1" applyFont="1" applyFill="1" applyBorder="1" applyAlignment="1" applyProtection="1">
      <alignment/>
      <protection locked="0"/>
    </xf>
    <xf numFmtId="0" fontId="8" fillId="35" borderId="16" xfId="0" applyFont="1" applyFill="1" applyBorder="1" applyAlignment="1" applyProtection="1">
      <alignment/>
      <protection hidden="1"/>
    </xf>
    <xf numFmtId="0" fontId="8" fillId="35" borderId="0" xfId="0" applyFont="1" applyFill="1" applyBorder="1" applyAlignment="1" applyProtection="1">
      <alignment/>
      <protection hidden="1"/>
    </xf>
    <xf numFmtId="0" fontId="0" fillId="35" borderId="19" xfId="0" applyFont="1" applyFill="1" applyBorder="1" applyAlignment="1" applyProtection="1">
      <alignment/>
      <protection hidden="1"/>
    </xf>
    <xf numFmtId="174" fontId="0" fillId="0" borderId="0" xfId="0" applyNumberFormat="1" applyFont="1" applyFill="1" applyAlignment="1" applyProtection="1">
      <alignment/>
      <protection hidden="1" locked="0"/>
    </xf>
    <xf numFmtId="181" fontId="8" fillId="0" borderId="0" xfId="51" applyNumberFormat="1" applyFont="1" applyFill="1" applyBorder="1" applyAlignment="1" applyProtection="1">
      <alignment horizontal="right"/>
      <protection hidden="1"/>
    </xf>
    <xf numFmtId="0" fontId="6" fillId="0" borderId="0" xfId="0" applyFont="1" applyBorder="1" applyAlignment="1" applyProtection="1">
      <alignment/>
      <protection hidden="1"/>
    </xf>
    <xf numFmtId="0" fontId="4" fillId="0" borderId="0" xfId="0" applyFont="1" applyBorder="1" applyAlignment="1" applyProtection="1">
      <alignment/>
      <protection hidden="1"/>
    </xf>
    <xf numFmtId="0" fontId="16" fillId="0" borderId="0" xfId="0" applyFont="1" applyBorder="1" applyAlignment="1" applyProtection="1">
      <alignment/>
      <protection hidden="1"/>
    </xf>
    <xf numFmtId="0" fontId="7" fillId="0" borderId="0" xfId="0" applyFont="1" applyBorder="1" applyAlignment="1" applyProtection="1">
      <alignment/>
      <protection hidden="1"/>
    </xf>
    <xf numFmtId="0" fontId="13" fillId="0" borderId="0" xfId="0" applyFont="1" applyBorder="1" applyAlignment="1" applyProtection="1">
      <alignment/>
      <protection hidden="1"/>
    </xf>
    <xf numFmtId="22" fontId="6" fillId="0" borderId="0" xfId="0" applyNumberFormat="1" applyFont="1" applyBorder="1" applyAlignment="1" applyProtection="1">
      <alignment/>
      <protection hidden="1"/>
    </xf>
    <xf numFmtId="0" fontId="4"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13" fillId="0" borderId="0" xfId="0" applyFont="1" applyFill="1" applyBorder="1" applyAlignment="1" applyProtection="1">
      <alignment/>
      <protection hidden="1"/>
    </xf>
    <xf numFmtId="0" fontId="34" fillId="0" borderId="0" xfId="0" applyFont="1" applyFill="1" applyBorder="1" applyAlignment="1" applyProtection="1">
      <alignment/>
      <protection hidden="1"/>
    </xf>
    <xf numFmtId="0" fontId="33" fillId="0" borderId="0" xfId="0" applyFont="1" applyBorder="1" applyAlignment="1" applyProtection="1">
      <alignment horizontal="centerContinuous"/>
      <protection hidden="1"/>
    </xf>
    <xf numFmtId="0" fontId="0" fillId="0" borderId="0" xfId="0" applyBorder="1" applyAlignment="1">
      <alignment horizontal="centerContinuous"/>
    </xf>
    <xf numFmtId="0" fontId="0" fillId="0" borderId="0" xfId="0" applyNumberFormat="1" applyFont="1" applyFill="1" applyBorder="1" applyAlignment="1" applyProtection="1">
      <alignment/>
      <protection hidden="1"/>
    </xf>
    <xf numFmtId="0" fontId="0" fillId="0" borderId="27" xfId="0" applyFont="1" applyBorder="1" applyAlignment="1" applyProtection="1">
      <alignment/>
      <protection hidden="1"/>
    </xf>
    <xf numFmtId="0" fontId="0" fillId="0" borderId="28" xfId="0" applyFont="1" applyBorder="1" applyAlignment="1" applyProtection="1">
      <alignment/>
      <protection hidden="1"/>
    </xf>
    <xf numFmtId="0" fontId="16" fillId="0" borderId="29" xfId="0" applyFont="1" applyFill="1" applyBorder="1" applyAlignment="1" applyProtection="1">
      <alignment/>
      <protection hidden="1"/>
    </xf>
    <xf numFmtId="0" fontId="4" fillId="0" borderId="29" xfId="0" applyFont="1" applyBorder="1" applyAlignment="1" applyProtection="1">
      <alignment/>
      <protection hidden="1"/>
    </xf>
    <xf numFmtId="0" fontId="16" fillId="0" borderId="29" xfId="0" applyFont="1" applyBorder="1" applyAlignment="1" applyProtection="1">
      <alignment/>
      <protection hidden="1"/>
    </xf>
    <xf numFmtId="0" fontId="15" fillId="0" borderId="28" xfId="0" applyFont="1" applyBorder="1" applyAlignment="1" applyProtection="1">
      <alignment/>
      <protection hidden="1"/>
    </xf>
    <xf numFmtId="0" fontId="15" fillId="0" borderId="27" xfId="0" applyFont="1" applyBorder="1" applyAlignment="1" applyProtection="1">
      <alignment/>
      <protection hidden="1"/>
    </xf>
    <xf numFmtId="0" fontId="19" fillId="0" borderId="13" xfId="0" applyFont="1" applyBorder="1" applyAlignment="1" applyProtection="1">
      <alignment/>
      <protection hidden="1"/>
    </xf>
    <xf numFmtId="0" fontId="19" fillId="0" borderId="15" xfId="0" applyFont="1" applyBorder="1" applyAlignment="1" applyProtection="1">
      <alignment/>
      <protection hidden="1"/>
    </xf>
    <xf numFmtId="0" fontId="19" fillId="0" borderId="12" xfId="0" applyFont="1" applyFill="1" applyBorder="1" applyAlignment="1" applyProtection="1">
      <alignment horizontal="left"/>
      <protection hidden="1"/>
    </xf>
    <xf numFmtId="0" fontId="19" fillId="34" borderId="0" xfId="0" applyNumberFormat="1" applyFont="1" applyFill="1" applyBorder="1" applyAlignment="1" applyProtection="1">
      <alignment horizontal="left"/>
      <protection locked="0"/>
    </xf>
    <xf numFmtId="0" fontId="19" fillId="34" borderId="16" xfId="0" applyNumberFormat="1" applyFont="1" applyFill="1" applyBorder="1" applyAlignment="1" applyProtection="1">
      <alignment horizontal="left"/>
      <protection locked="0"/>
    </xf>
    <xf numFmtId="14" fontId="8" fillId="0" borderId="0" xfId="0" applyNumberFormat="1" applyFont="1" applyAlignment="1">
      <alignment/>
    </xf>
    <xf numFmtId="22" fontId="8" fillId="0" borderId="0" xfId="0" applyNumberFormat="1" applyFont="1" applyAlignment="1">
      <alignment/>
    </xf>
    <xf numFmtId="0" fontId="8" fillId="0" borderId="0" xfId="0" applyNumberFormat="1" applyFont="1" applyAlignment="1">
      <alignment/>
    </xf>
    <xf numFmtId="22" fontId="0" fillId="0" borderId="0" xfId="0" applyNumberFormat="1" applyFont="1" applyFill="1" applyBorder="1" applyAlignment="1" applyProtection="1">
      <alignment/>
      <protection/>
    </xf>
    <xf numFmtId="0" fontId="0" fillId="0" borderId="27" xfId="0" applyFont="1" applyBorder="1" applyAlignment="1" applyProtection="1">
      <alignment horizontal="center"/>
      <protection hidden="1"/>
    </xf>
    <xf numFmtId="0" fontId="0" fillId="0" borderId="0" xfId="0" applyFill="1" applyAlignment="1">
      <alignment/>
    </xf>
    <xf numFmtId="0" fontId="0" fillId="36" borderId="0" xfId="0" applyNumberFormat="1" applyFont="1" applyFill="1" applyBorder="1" applyAlignment="1" applyProtection="1">
      <alignment/>
      <protection locked="0"/>
    </xf>
    <xf numFmtId="22" fontId="15" fillId="0" borderId="13" xfId="0" applyNumberFormat="1" applyFont="1" applyBorder="1" applyAlignment="1" applyProtection="1">
      <alignment horizontal="left" indent="1"/>
      <protection hidden="1"/>
    </xf>
    <xf numFmtId="0" fontId="16" fillId="0" borderId="0" xfId="0" applyFont="1" applyFill="1" applyAlignment="1">
      <alignment/>
    </xf>
    <xf numFmtId="0" fontId="16" fillId="0" borderId="0" xfId="0" applyFont="1" applyFill="1" applyBorder="1" applyAlignment="1">
      <alignment/>
    </xf>
    <xf numFmtId="0" fontId="0" fillId="0" borderId="0" xfId="0" applyNumberFormat="1" applyAlignment="1">
      <alignment/>
    </xf>
    <xf numFmtId="0" fontId="9" fillId="0" borderId="0" xfId="0" applyNumberFormat="1" applyFont="1" applyFill="1" applyBorder="1" applyAlignment="1">
      <alignment/>
    </xf>
    <xf numFmtId="0" fontId="5" fillId="0" borderId="0" xfId="0" applyFont="1" applyFill="1" applyBorder="1" applyAlignment="1">
      <alignment/>
    </xf>
    <xf numFmtId="0" fontId="10" fillId="0" borderId="0" xfId="0" applyNumberFormat="1" applyFont="1" applyBorder="1" applyAlignment="1" applyProtection="1">
      <alignment vertical="center"/>
      <protection hidden="1"/>
    </xf>
    <xf numFmtId="0" fontId="10" fillId="0" borderId="0" xfId="0" applyNumberFormat="1" applyFont="1" applyBorder="1" applyAlignment="1" applyProtection="1">
      <alignment horizontal="right" vertical="center"/>
      <protection hidden="1"/>
    </xf>
    <xf numFmtId="0" fontId="8" fillId="0" borderId="0" xfId="0" applyFont="1" applyAlignment="1" applyProtection="1">
      <alignment horizontal="center"/>
      <protection locked="0"/>
    </xf>
    <xf numFmtId="9" fontId="0" fillId="0" borderId="0" xfId="0" applyNumberFormat="1" applyFont="1" applyFill="1" applyBorder="1" applyAlignment="1" applyProtection="1">
      <alignment/>
      <protection/>
    </xf>
    <xf numFmtId="1" fontId="19" fillId="33" borderId="0" xfId="0" applyNumberFormat="1" applyFont="1" applyFill="1" applyBorder="1" applyAlignment="1" applyProtection="1">
      <alignment/>
      <protection hidden="1"/>
    </xf>
    <xf numFmtId="0" fontId="0" fillId="0" borderId="0" xfId="0" applyNumberFormat="1" applyFont="1" applyAlignment="1" applyProtection="1">
      <alignment horizontal="center"/>
      <protection hidden="1"/>
    </xf>
    <xf numFmtId="0" fontId="0" fillId="0" borderId="0" xfId="0" applyNumberFormat="1" applyFont="1" applyFill="1" applyAlignment="1" applyProtection="1">
      <alignment/>
      <protection hidden="1"/>
    </xf>
    <xf numFmtId="0" fontId="8" fillId="34" borderId="0" xfId="0" applyNumberFormat="1" applyFont="1" applyFill="1" applyBorder="1" applyAlignment="1" applyProtection="1">
      <alignment horizontal="center"/>
      <protection locked="0"/>
    </xf>
    <xf numFmtId="0" fontId="35" fillId="0" borderId="0" xfId="48" applyNumberFormat="1" applyFill="1" applyBorder="1" applyAlignment="1" applyProtection="1">
      <alignment/>
      <protection/>
    </xf>
    <xf numFmtId="0" fontId="19" fillId="0" borderId="0" xfId="0" applyFont="1" applyBorder="1" applyAlignment="1" applyProtection="1">
      <alignment/>
      <protection hidden="1"/>
    </xf>
    <xf numFmtId="0" fontId="19" fillId="0" borderId="13" xfId="0" applyFont="1" applyBorder="1" applyAlignment="1" applyProtection="1">
      <alignment horizontal="center"/>
      <protection hidden="1"/>
    </xf>
    <xf numFmtId="0" fontId="19" fillId="0" borderId="0" xfId="0" applyFont="1" applyBorder="1" applyAlignment="1" applyProtection="1" quotePrefix="1">
      <alignment horizontal="center"/>
      <protection hidden="1"/>
    </xf>
    <xf numFmtId="0" fontId="19" fillId="0" borderId="0" xfId="0" applyFont="1" applyBorder="1" applyAlignment="1" applyProtection="1">
      <alignment horizontal="center"/>
      <protection hidden="1"/>
    </xf>
    <xf numFmtId="0" fontId="0" fillId="33" borderId="13" xfId="0" applyFont="1" applyFill="1" applyBorder="1" applyAlignment="1" applyProtection="1">
      <alignment/>
      <protection locked="0"/>
    </xf>
    <xf numFmtId="0" fontId="5" fillId="0" borderId="0" xfId="0" applyFont="1" applyBorder="1" applyAlignment="1" applyProtection="1">
      <alignment horizontal="left" wrapText="1"/>
      <protection hidden="1"/>
    </xf>
    <xf numFmtId="0" fontId="0" fillId="0" borderId="0" xfId="0" applyFont="1" applyBorder="1" applyAlignment="1" applyProtection="1">
      <alignment horizontal="center" wrapText="1"/>
      <protection hidden="1"/>
    </xf>
    <xf numFmtId="0" fontId="5" fillId="0" borderId="0" xfId="0" applyFont="1" applyBorder="1" applyAlignment="1" applyProtection="1">
      <alignment wrapText="1"/>
      <protection hidden="1"/>
    </xf>
    <xf numFmtId="0" fontId="0" fillId="0" borderId="0" xfId="0" applyAlignment="1" applyProtection="1">
      <alignment wrapText="1"/>
      <protection hidden="1"/>
    </xf>
    <xf numFmtId="0" fontId="0" fillId="0" borderId="0" xfId="0" applyAlignment="1" applyProtection="1">
      <alignment/>
      <protection hidden="1"/>
    </xf>
    <xf numFmtId="0" fontId="5" fillId="0" borderId="0" xfId="0" applyFont="1" applyFill="1" applyBorder="1" applyAlignment="1" applyProtection="1">
      <alignment wrapText="1"/>
      <protection hidden="1"/>
    </xf>
    <xf numFmtId="0" fontId="0" fillId="0" borderId="0" xfId="0" applyFont="1" applyBorder="1" applyAlignment="1" applyProtection="1">
      <alignment wrapText="1"/>
      <protection hidden="1"/>
    </xf>
    <xf numFmtId="14" fontId="8" fillId="35" borderId="16" xfId="0" applyNumberFormat="1" applyFont="1" applyFill="1" applyBorder="1" applyAlignment="1" applyProtection="1">
      <alignment horizontal="left" vertical="center"/>
      <protection hidden="1"/>
    </xf>
    <xf numFmtId="14" fontId="8" fillId="35" borderId="18" xfId="0" applyNumberFormat="1" applyFont="1" applyFill="1" applyBorder="1" applyAlignment="1" applyProtection="1">
      <alignment horizontal="left" vertical="center"/>
      <protection hidden="1"/>
    </xf>
    <xf numFmtId="14" fontId="8" fillId="34" borderId="23" xfId="0" applyNumberFormat="1" applyFont="1" applyFill="1" applyBorder="1" applyAlignment="1" applyProtection="1">
      <alignment horizontal="center"/>
      <protection locked="0"/>
    </xf>
    <xf numFmtId="0" fontId="8" fillId="34" borderId="23" xfId="0" applyNumberFormat="1" applyFont="1" applyFill="1" applyBorder="1" applyAlignment="1" applyProtection="1">
      <alignment horizontal="center"/>
      <protection locked="0"/>
    </xf>
    <xf numFmtId="14" fontId="8" fillId="34" borderId="26" xfId="0" applyNumberFormat="1" applyFont="1" applyFill="1" applyBorder="1" applyAlignment="1" applyProtection="1">
      <alignment horizontal="center"/>
      <protection locked="0"/>
    </xf>
    <xf numFmtId="0" fontId="8" fillId="34" borderId="26" xfId="0" applyNumberFormat="1" applyFont="1" applyFill="1" applyBorder="1" applyAlignment="1" applyProtection="1">
      <alignment horizontal="center"/>
      <protection locked="0"/>
    </xf>
    <xf numFmtId="0" fontId="1" fillId="0" borderId="0" xfId="0" applyFont="1" applyAlignment="1" applyProtection="1">
      <alignment horizontal="center"/>
      <protection hidden="1"/>
    </xf>
    <xf numFmtId="0" fontId="5" fillId="0" borderId="0" xfId="0" applyFont="1" applyAlignment="1" applyProtection="1">
      <alignment horizontal="center"/>
      <protection hidden="1"/>
    </xf>
    <xf numFmtId="0" fontId="5" fillId="0" borderId="17" xfId="0" applyFont="1" applyBorder="1" applyAlignment="1" applyProtection="1">
      <alignment horizontal="center"/>
      <protection hidden="1"/>
    </xf>
    <xf numFmtId="0" fontId="0" fillId="0" borderId="0" xfId="0" applyFont="1" applyAlignment="1" applyProtection="1">
      <alignment horizontal="center"/>
      <protection hidden="1"/>
    </xf>
    <xf numFmtId="0" fontId="0" fillId="0" borderId="17" xfId="0" applyFont="1" applyBorder="1" applyAlignment="1" applyProtection="1">
      <alignment horizontal="center"/>
      <protection hidden="1"/>
    </xf>
    <xf numFmtId="0" fontId="16" fillId="0" borderId="0" xfId="0" applyFont="1" applyBorder="1" applyAlignment="1" applyProtection="1">
      <alignment horizontal="justify" vertical="center" wrapText="1"/>
      <protection hidden="1"/>
    </xf>
    <xf numFmtId="0" fontId="0" fillId="0" borderId="0" xfId="0" applyBorder="1" applyAlignment="1">
      <alignment horizontal="justify" vertical="center" wrapText="1"/>
    </xf>
    <xf numFmtId="0" fontId="19" fillId="0" borderId="0" xfId="0" applyFont="1" applyBorder="1" applyAlignment="1" applyProtection="1">
      <alignment horizontal="center" wrapText="1"/>
      <protection locked="0"/>
    </xf>
    <xf numFmtId="0" fontId="19" fillId="0" borderId="16" xfId="0" applyFont="1" applyBorder="1" applyAlignment="1" applyProtection="1">
      <alignment horizontal="center" wrapText="1"/>
      <protection locked="0"/>
    </xf>
    <xf numFmtId="22" fontId="0" fillId="0" borderId="0" xfId="0" applyNumberFormat="1" applyFill="1" applyAlignment="1">
      <alignment wrapText="1"/>
    </xf>
    <xf numFmtId="0" fontId="0" fillId="0" borderId="0" xfId="0" applyNumberFormat="1" applyFill="1" applyAlignment="1">
      <alignment wrapText="1"/>
    </xf>
    <xf numFmtId="0" fontId="0" fillId="0" borderId="0" xfId="0" applyNumberFormat="1" applyFill="1" applyAlignment="1">
      <alignment vertical="center" wrapText="1"/>
    </xf>
    <xf numFmtId="22" fontId="0" fillId="0" borderId="0" xfId="0" applyNumberFormat="1" applyFill="1" applyAlignment="1">
      <alignment vertical="top" wrapText="1"/>
    </xf>
    <xf numFmtId="0" fontId="0" fillId="0" borderId="0" xfId="0" applyNumberFormat="1" applyFill="1" applyAlignment="1">
      <alignment vertical="top" wrapText="1"/>
    </xf>
    <xf numFmtId="0" fontId="5" fillId="0" borderId="0" xfId="0" applyFont="1" applyAlignment="1">
      <alignment vertical="top" wrapText="1"/>
    </xf>
    <xf numFmtId="0" fontId="0" fillId="33" borderId="0" xfId="0" applyFill="1" applyAlignment="1" applyProtection="1">
      <alignment vertical="top" wrapText="1"/>
      <protection locked="0"/>
    </xf>
    <xf numFmtId="0" fontId="16" fillId="0" borderId="0" xfId="0" applyFont="1" applyFill="1" applyAlignment="1">
      <alignment vertical="top" wrapText="1"/>
    </xf>
    <xf numFmtId="0" fontId="0" fillId="0" borderId="0" xfId="0" applyFill="1" applyAlignment="1">
      <alignment vertical="top" wrapText="1"/>
    </xf>
    <xf numFmtId="0" fontId="0" fillId="33" borderId="0" xfId="0" applyFont="1" applyFill="1" applyBorder="1" applyAlignment="1" applyProtection="1">
      <alignment vertical="top" wrapText="1"/>
      <protection locked="0"/>
    </xf>
    <xf numFmtId="0" fontId="5" fillId="0" borderId="0" xfId="0" applyFont="1" applyFill="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
    <dxf>
      <fill>
        <patternFill>
          <bgColor indexed="22"/>
        </patternFill>
      </fill>
    </dxf>
    <dxf>
      <border>
        <left style="thin"/>
        <right style="thin"/>
        <bottom style="thin"/>
      </border>
    </dxf>
    <dxf>
      <font>
        <color indexed="10"/>
      </font>
    </dxf>
    <dxf>
      <border>
        <left style="thin">
          <color rgb="FF000000"/>
        </left>
        <right style="thin">
          <color rgb="FF000000"/>
        </righ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38100</xdr:rowOff>
    </xdr:from>
    <xdr:to>
      <xdr:col>4</xdr:col>
      <xdr:colOff>28575</xdr:colOff>
      <xdr:row>2</xdr:row>
      <xdr:rowOff>114300</xdr:rowOff>
    </xdr:to>
    <xdr:pic>
      <xdr:nvPicPr>
        <xdr:cNvPr id="1" name="Picture 1"/>
        <xdr:cNvPicPr preferRelativeResize="1">
          <a:picLocks noChangeAspect="0"/>
        </xdr:cNvPicPr>
      </xdr:nvPicPr>
      <xdr:blipFill>
        <a:blip r:embed="rId1"/>
        <a:stretch>
          <a:fillRect/>
        </a:stretch>
      </xdr:blipFill>
      <xdr:spPr>
        <a:xfrm>
          <a:off x="219075" y="38100"/>
          <a:ext cx="5810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20</xdr:row>
      <xdr:rowOff>123825</xdr:rowOff>
    </xdr:from>
    <xdr:to>
      <xdr:col>0</xdr:col>
      <xdr:colOff>276225</xdr:colOff>
      <xdr:row>21</xdr:row>
      <xdr:rowOff>0</xdr:rowOff>
    </xdr:to>
    <xdr:sp>
      <xdr:nvSpPr>
        <xdr:cNvPr id="1" name="Rectangle 1"/>
        <xdr:cNvSpPr>
          <a:spLocks/>
        </xdr:cNvSpPr>
      </xdr:nvSpPr>
      <xdr:spPr>
        <a:xfrm>
          <a:off x="133350" y="66579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21</xdr:row>
      <xdr:rowOff>104775</xdr:rowOff>
    </xdr:from>
    <xdr:to>
      <xdr:col>0</xdr:col>
      <xdr:colOff>276225</xdr:colOff>
      <xdr:row>22</xdr:row>
      <xdr:rowOff>0</xdr:rowOff>
    </xdr:to>
    <xdr:sp>
      <xdr:nvSpPr>
        <xdr:cNvPr id="2" name="Rectangle 2"/>
        <xdr:cNvSpPr>
          <a:spLocks/>
        </xdr:cNvSpPr>
      </xdr:nvSpPr>
      <xdr:spPr>
        <a:xfrm>
          <a:off x="133350" y="69056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971550</xdr:colOff>
      <xdr:row>0</xdr:row>
      <xdr:rowOff>95250</xdr:rowOff>
    </xdr:from>
    <xdr:to>
      <xdr:col>3</xdr:col>
      <xdr:colOff>971550</xdr:colOff>
      <xdr:row>1</xdr:row>
      <xdr:rowOff>161925</xdr:rowOff>
    </xdr:to>
    <xdr:pic>
      <xdr:nvPicPr>
        <xdr:cNvPr id="3" name="Picture 5" descr="LOGO-SW2"/>
        <xdr:cNvPicPr preferRelativeResize="1">
          <a:picLocks noChangeAspect="1"/>
        </xdr:cNvPicPr>
      </xdr:nvPicPr>
      <xdr:blipFill>
        <a:blip r:embed="rId1"/>
        <a:stretch>
          <a:fillRect/>
        </a:stretch>
      </xdr:blipFill>
      <xdr:spPr>
        <a:xfrm>
          <a:off x="2905125" y="95250"/>
          <a:ext cx="0" cy="323850"/>
        </a:xfrm>
        <a:prstGeom prst="rect">
          <a:avLst/>
        </a:prstGeom>
        <a:noFill/>
        <a:ln w="9525" cmpd="sng">
          <a:noFill/>
        </a:ln>
      </xdr:spPr>
    </xdr:pic>
    <xdr:clientData/>
  </xdr:twoCellAnchor>
  <xdr:twoCellAnchor>
    <xdr:from>
      <xdr:col>4</xdr:col>
      <xdr:colOff>2590800</xdr:colOff>
      <xdr:row>0</xdr:row>
      <xdr:rowOff>114300</xdr:rowOff>
    </xdr:from>
    <xdr:to>
      <xdr:col>4</xdr:col>
      <xdr:colOff>2943225</xdr:colOff>
      <xdr:row>1</xdr:row>
      <xdr:rowOff>171450</xdr:rowOff>
    </xdr:to>
    <xdr:pic>
      <xdr:nvPicPr>
        <xdr:cNvPr id="4" name="Picture 6" descr="LOGO-SW2"/>
        <xdr:cNvPicPr preferRelativeResize="1">
          <a:picLocks noChangeAspect="0"/>
        </xdr:cNvPicPr>
      </xdr:nvPicPr>
      <xdr:blipFill>
        <a:blip r:embed="rId1"/>
        <a:stretch>
          <a:fillRect/>
        </a:stretch>
      </xdr:blipFill>
      <xdr:spPr>
        <a:xfrm>
          <a:off x="5495925" y="114300"/>
          <a:ext cx="352425" cy="314325"/>
        </a:xfrm>
        <a:prstGeom prst="rect">
          <a:avLst/>
        </a:prstGeom>
        <a:noFill/>
        <a:ln w="9525" cmpd="sng">
          <a:noFill/>
        </a:ln>
      </xdr:spPr>
    </xdr:pic>
    <xdr:clientData/>
  </xdr:twoCellAnchor>
  <xdr:twoCellAnchor>
    <xdr:from>
      <xdr:col>1</xdr:col>
      <xdr:colOff>123825</xdr:colOff>
      <xdr:row>22</xdr:row>
      <xdr:rowOff>104775</xdr:rowOff>
    </xdr:from>
    <xdr:to>
      <xdr:col>1</xdr:col>
      <xdr:colOff>266700</xdr:colOff>
      <xdr:row>23</xdr:row>
      <xdr:rowOff>0</xdr:rowOff>
    </xdr:to>
    <xdr:sp>
      <xdr:nvSpPr>
        <xdr:cNvPr id="5" name="Rectangle 7"/>
        <xdr:cNvSpPr>
          <a:spLocks/>
        </xdr:cNvSpPr>
      </xdr:nvSpPr>
      <xdr:spPr>
        <a:xfrm>
          <a:off x="438150" y="71532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23</xdr:row>
      <xdr:rowOff>104775</xdr:rowOff>
    </xdr:from>
    <xdr:to>
      <xdr:col>1</xdr:col>
      <xdr:colOff>266700</xdr:colOff>
      <xdr:row>24</xdr:row>
      <xdr:rowOff>0</xdr:rowOff>
    </xdr:to>
    <xdr:sp>
      <xdr:nvSpPr>
        <xdr:cNvPr id="6" name="Rectangle 8"/>
        <xdr:cNvSpPr>
          <a:spLocks/>
        </xdr:cNvSpPr>
      </xdr:nvSpPr>
      <xdr:spPr>
        <a:xfrm>
          <a:off x="438150" y="74009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16</xdr:row>
      <xdr:rowOff>123825</xdr:rowOff>
    </xdr:from>
    <xdr:to>
      <xdr:col>0</xdr:col>
      <xdr:colOff>276225</xdr:colOff>
      <xdr:row>16</xdr:row>
      <xdr:rowOff>266700</xdr:rowOff>
    </xdr:to>
    <xdr:sp>
      <xdr:nvSpPr>
        <xdr:cNvPr id="7" name="Rectangle 9"/>
        <xdr:cNvSpPr>
          <a:spLocks/>
        </xdr:cNvSpPr>
      </xdr:nvSpPr>
      <xdr:spPr>
        <a:xfrm>
          <a:off x="133350" y="55530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17</xdr:row>
      <xdr:rowOff>85725</xdr:rowOff>
    </xdr:from>
    <xdr:to>
      <xdr:col>0</xdr:col>
      <xdr:colOff>276225</xdr:colOff>
      <xdr:row>18</xdr:row>
      <xdr:rowOff>0</xdr:rowOff>
    </xdr:to>
    <xdr:sp>
      <xdr:nvSpPr>
        <xdr:cNvPr id="8" name="Rectangle 10"/>
        <xdr:cNvSpPr>
          <a:spLocks/>
        </xdr:cNvSpPr>
      </xdr:nvSpPr>
      <xdr:spPr>
        <a:xfrm>
          <a:off x="133350" y="580072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19050</xdr:rowOff>
    </xdr:from>
    <xdr:to>
      <xdr:col>6</xdr:col>
      <xdr:colOff>28575</xdr:colOff>
      <xdr:row>4</xdr:row>
      <xdr:rowOff>152400</xdr:rowOff>
    </xdr:to>
    <xdr:pic>
      <xdr:nvPicPr>
        <xdr:cNvPr id="1" name="Picture 2"/>
        <xdr:cNvPicPr preferRelativeResize="1">
          <a:picLocks noChangeAspect="1"/>
        </xdr:cNvPicPr>
      </xdr:nvPicPr>
      <xdr:blipFill>
        <a:blip r:embed="rId1"/>
        <a:srcRect t="4203" b="8406"/>
        <a:stretch>
          <a:fillRect/>
        </a:stretch>
      </xdr:blipFill>
      <xdr:spPr>
        <a:xfrm>
          <a:off x="3038475" y="19050"/>
          <a:ext cx="9334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2"/>
  <dimension ref="A1:G194"/>
  <sheetViews>
    <sheetView showGridLines="0" showRowColHeaders="0" showZeros="0" zoomScalePageLayoutView="0" workbookViewId="0" topLeftCell="A141">
      <selection activeCell="A1" sqref="A1"/>
    </sheetView>
  </sheetViews>
  <sheetFormatPr defaultColWidth="11.421875" defaultRowHeight="12.75"/>
  <cols>
    <col min="1" max="1" width="5.8515625" style="24" customWidth="1"/>
    <col min="2" max="2" width="17.00390625" style="24" customWidth="1"/>
    <col min="3" max="3" width="19.28125" style="24" customWidth="1"/>
    <col min="4" max="4" width="5.421875" style="24" customWidth="1"/>
    <col min="5" max="6" width="11.421875" style="24" customWidth="1"/>
    <col min="7" max="7" width="12.8515625" style="24" customWidth="1"/>
    <col min="8" max="16384" width="11.421875" style="24" customWidth="1"/>
  </cols>
  <sheetData>
    <row r="1" ht="15">
      <c r="G1" s="305" t="s">
        <v>206</v>
      </c>
    </row>
    <row r="4" spans="1:7" ht="15.75">
      <c r="A4" s="306" t="s">
        <v>207</v>
      </c>
      <c r="B4" s="307"/>
      <c r="C4" s="307"/>
      <c r="D4" s="307"/>
      <c r="E4" s="307"/>
      <c r="F4" s="307"/>
      <c r="G4" s="307"/>
    </row>
    <row r="5" spans="1:7" ht="15.75">
      <c r="A5" s="306" t="s">
        <v>208</v>
      </c>
      <c r="B5" s="307"/>
      <c r="C5" s="307"/>
      <c r="D5" s="307"/>
      <c r="E5" s="307"/>
      <c r="F5" s="307"/>
      <c r="G5" s="307"/>
    </row>
    <row r="6" spans="1:7" ht="15.75">
      <c r="A6" s="306" t="s">
        <v>209</v>
      </c>
      <c r="B6" s="307"/>
      <c r="C6" s="307"/>
      <c r="D6" s="307"/>
      <c r="E6" s="307"/>
      <c r="F6" s="307"/>
      <c r="G6" s="307"/>
    </row>
    <row r="9" spans="1:7" ht="14.25">
      <c r="A9" s="308" t="s">
        <v>210</v>
      </c>
      <c r="B9" s="57"/>
      <c r="C9" s="57"/>
      <c r="D9" s="57"/>
      <c r="E9" s="57"/>
      <c r="F9" s="57"/>
      <c r="G9" s="59"/>
    </row>
    <row r="10" spans="1:7" ht="12.75">
      <c r="A10" s="139"/>
      <c r="G10" s="70"/>
    </row>
    <row r="11" spans="1:7" ht="15">
      <c r="A11" s="309" t="str">
        <f>Datenblatt!F89&amp;", "&amp;Datenblatt!G89</f>
        <v>, </v>
      </c>
      <c r="G11" s="70"/>
    </row>
    <row r="12" spans="1:7" ht="12.75">
      <c r="A12" s="37"/>
      <c r="B12" s="38"/>
      <c r="C12" s="38"/>
      <c r="D12" s="38"/>
      <c r="E12" s="38"/>
      <c r="F12" s="38"/>
      <c r="G12" s="310">
        <v>0</v>
      </c>
    </row>
    <row r="13" spans="1:7" ht="14.25">
      <c r="A13" s="308" t="s">
        <v>211</v>
      </c>
      <c r="B13" s="57"/>
      <c r="C13" s="57"/>
      <c r="D13" s="57"/>
      <c r="E13" s="57"/>
      <c r="F13" s="57"/>
      <c r="G13" s="59"/>
    </row>
    <row r="14" spans="1:7" ht="14.25">
      <c r="A14" s="311"/>
      <c r="G14" s="70"/>
    </row>
    <row r="15" spans="1:7" ht="15">
      <c r="A15" s="309" t="str">
        <f>Datenblatt!I89&amp;", "&amp;Datenblatt!J89&amp;" "&amp;Datenblatt!K89</f>
        <v>,  </v>
      </c>
      <c r="G15" s="70"/>
    </row>
    <row r="16" spans="1:7" ht="14.25">
      <c r="A16" s="312"/>
      <c r="B16" s="38"/>
      <c r="C16" s="38"/>
      <c r="D16" s="38"/>
      <c r="E16" s="38"/>
      <c r="F16" s="38"/>
      <c r="G16" s="64"/>
    </row>
    <row r="17" spans="1:7" ht="14.25">
      <c r="A17" s="308" t="s">
        <v>212</v>
      </c>
      <c r="B17" s="57"/>
      <c r="C17" s="57"/>
      <c r="D17" s="57"/>
      <c r="E17" s="57"/>
      <c r="F17" s="57"/>
      <c r="G17" s="59"/>
    </row>
    <row r="18" spans="1:7" ht="14.25">
      <c r="A18" s="311"/>
      <c r="G18" s="70"/>
    </row>
    <row r="19" spans="1:7" ht="15">
      <c r="A19" s="367">
        <f>Datenblatt!V89</f>
        <v>0</v>
      </c>
      <c r="G19" s="70"/>
    </row>
    <row r="20" spans="1:7" ht="14.25">
      <c r="A20" s="312"/>
      <c r="B20" s="38"/>
      <c r="C20" s="38"/>
      <c r="D20" s="38"/>
      <c r="E20" s="38"/>
      <c r="F20" s="38"/>
      <c r="G20" s="64"/>
    </row>
    <row r="21" ht="14.25">
      <c r="A21" s="313"/>
    </row>
    <row r="22" ht="14.25">
      <c r="A22" s="313"/>
    </row>
    <row r="23" ht="14.25">
      <c r="A23" s="313" t="str">
        <f>IF(Datenblatt!E88="m","Dem Mitarbeiter","Der Mitarbeiterin")&amp;" wurde das anliegende Merkblatt über den Datenschutz ausgehändigt."</f>
        <v>Der Mitarbeiterin wurde das anliegende Merkblatt über den Datenschutz ausgehändigt.</v>
      </c>
    </row>
    <row r="24" ht="14.25">
      <c r="A24" s="313" t="str">
        <f>IF(Datenblatt!E88="m","Der Mitarbeiter","Die Mitarbeiterin")&amp;" wurde sodann gemäß § 6 des Kirchengesetzes über den Datenschutz der"</f>
        <v>Die Mitarbeiterin wurde sodann gemäß § 6 des Kirchengesetzes über den Datenschutz der</v>
      </c>
    </row>
    <row r="25" ht="14.25">
      <c r="A25" s="313" t="s">
        <v>213</v>
      </c>
    </row>
    <row r="26" ht="14.25">
      <c r="A26" s="314" t="s">
        <v>214</v>
      </c>
    </row>
    <row r="27" ht="14.25">
      <c r="A27" s="313" t="str">
        <f>"Vorschriften verpflichtet. "&amp;IF(Datenblatt!E88="m","Der Mitarbeiter","Die Mitarbeiterin")&amp;" wurde darauf hingewiesen, daß diese Verpflich-"</f>
        <v>Vorschriften verpflichtet. Die Mitarbeiterin wurde darauf hingewiesen, daß diese Verpflich-</v>
      </c>
    </row>
    <row r="28" ht="14.25">
      <c r="A28" s="313" t="s">
        <v>215</v>
      </c>
    </row>
    <row r="29" ht="14.25">
      <c r="A29" s="313"/>
    </row>
    <row r="30" ht="14.25">
      <c r="A30" s="313"/>
    </row>
    <row r="31" ht="14.25">
      <c r="A31" s="313"/>
    </row>
    <row r="32" spans="1:7" ht="14.25">
      <c r="A32" s="308" t="s">
        <v>216</v>
      </c>
      <c r="B32" s="57"/>
      <c r="C32" s="57"/>
      <c r="D32" s="315"/>
      <c r="E32" s="316" t="str">
        <f>IF(Datenblatt!E88="m","Unterschrift des Mitarbeiters","Unterschrift der Mitarbeiterin")</f>
        <v>Unterschrift der Mitarbeiterin</v>
      </c>
      <c r="F32" s="57"/>
      <c r="G32" s="59"/>
    </row>
    <row r="33" spans="1:7" ht="14.25">
      <c r="A33" s="139"/>
      <c r="D33" s="317"/>
      <c r="E33" s="313"/>
      <c r="G33" s="70"/>
    </row>
    <row r="34" spans="1:7" ht="14.25">
      <c r="A34" s="139"/>
      <c r="D34" s="317"/>
      <c r="E34" s="313"/>
      <c r="G34" s="70"/>
    </row>
    <row r="35" spans="1:7" ht="12.75">
      <c r="A35" s="318" t="s">
        <v>217</v>
      </c>
      <c r="B35" s="307"/>
      <c r="C35" s="307"/>
      <c r="D35" s="317"/>
      <c r="E35" s="318" t="s">
        <v>218</v>
      </c>
      <c r="F35" s="307"/>
      <c r="G35" s="319"/>
    </row>
    <row r="36" spans="1:7" ht="12.75">
      <c r="A36" s="37"/>
      <c r="B36" s="38"/>
      <c r="C36" s="38"/>
      <c r="D36" s="320"/>
      <c r="E36" s="38"/>
      <c r="F36" s="38"/>
      <c r="G36" s="64"/>
    </row>
    <row r="39" spans="1:7" ht="14.25">
      <c r="A39" s="308" t="s">
        <v>219</v>
      </c>
      <c r="B39" s="57"/>
      <c r="C39" s="57"/>
      <c r="D39" s="57"/>
      <c r="E39" s="57"/>
      <c r="F39" s="57"/>
      <c r="G39" s="59"/>
    </row>
    <row r="40" spans="1:7" ht="12.75">
      <c r="A40" s="139"/>
      <c r="G40" s="70"/>
    </row>
    <row r="41" spans="1:7" ht="12.75">
      <c r="A41" s="139"/>
      <c r="G41" s="70"/>
    </row>
    <row r="42" spans="1:7" ht="12.75">
      <c r="A42" s="321" t="s">
        <v>217</v>
      </c>
      <c r="G42" s="70"/>
    </row>
    <row r="43" spans="1:7" ht="12.75">
      <c r="A43" s="37"/>
      <c r="B43" s="38"/>
      <c r="C43" s="38"/>
      <c r="D43" s="38"/>
      <c r="E43" s="38"/>
      <c r="F43" s="38"/>
      <c r="G43" s="64"/>
    </row>
    <row r="46" ht="12.75">
      <c r="A46" s="322" t="s">
        <v>220</v>
      </c>
    </row>
    <row r="54" spans="1:7" ht="15.75">
      <c r="A54" s="306" t="s">
        <v>221</v>
      </c>
      <c r="B54" s="307"/>
      <c r="C54" s="307"/>
      <c r="D54" s="307"/>
      <c r="E54" s="307"/>
      <c r="F54" s="307"/>
      <c r="G54" s="307"/>
    </row>
    <row r="55" spans="1:7" ht="12.75">
      <c r="A55" s="241"/>
      <c r="B55" s="241"/>
      <c r="C55" s="241"/>
      <c r="D55" s="241"/>
      <c r="E55" s="241"/>
      <c r="F55" s="241"/>
      <c r="G55" s="241"/>
    </row>
    <row r="56" spans="1:7" ht="12.75">
      <c r="A56" s="241"/>
      <c r="B56" s="241"/>
      <c r="C56" s="241"/>
      <c r="D56" s="241"/>
      <c r="E56" s="241"/>
      <c r="F56" s="241"/>
      <c r="G56" s="241"/>
    </row>
    <row r="57" spans="1:7" ht="14.25">
      <c r="A57" s="387" t="s">
        <v>222</v>
      </c>
      <c r="B57" s="387"/>
      <c r="C57" s="387"/>
      <c r="D57" s="387"/>
      <c r="E57" s="387"/>
      <c r="F57" s="387"/>
      <c r="G57" s="387"/>
    </row>
    <row r="58" spans="1:7" ht="14.25">
      <c r="A58" s="387" t="s">
        <v>223</v>
      </c>
      <c r="B58" s="387"/>
      <c r="C58" s="387"/>
      <c r="D58" s="387"/>
      <c r="E58" s="387"/>
      <c r="F58" s="387"/>
      <c r="G58" s="387"/>
    </row>
    <row r="59" spans="1:7" ht="12.75">
      <c r="A59" s="241"/>
      <c r="B59" s="241"/>
      <c r="C59" s="241"/>
      <c r="D59" s="241"/>
      <c r="E59" s="241"/>
      <c r="F59" s="241"/>
      <c r="G59" s="241"/>
    </row>
    <row r="60" spans="1:2" ht="14.25">
      <c r="A60" s="313" t="s">
        <v>224</v>
      </c>
      <c r="B60" s="313" t="s">
        <v>225</v>
      </c>
    </row>
    <row r="61" spans="1:2" ht="14.25">
      <c r="A61" s="313"/>
      <c r="B61" s="313" t="s">
        <v>226</v>
      </c>
    </row>
    <row r="62" spans="1:2" ht="14.25">
      <c r="A62" s="313"/>
      <c r="B62" s="313"/>
    </row>
    <row r="63" spans="1:2" ht="14.25">
      <c r="A63" s="313" t="s">
        <v>227</v>
      </c>
      <c r="B63" s="313" t="s">
        <v>228</v>
      </c>
    </row>
    <row r="64" spans="1:2" ht="14.25">
      <c r="A64" s="313"/>
      <c r="B64" s="313" t="s">
        <v>229</v>
      </c>
    </row>
    <row r="65" spans="1:7" ht="14.25">
      <c r="A65" s="313"/>
      <c r="B65" s="313"/>
      <c r="C65" s="241"/>
      <c r="D65" s="241"/>
      <c r="E65" s="241"/>
      <c r="F65" s="241"/>
      <c r="G65" s="241"/>
    </row>
    <row r="66" spans="1:7" ht="14.25">
      <c r="A66" s="313" t="s">
        <v>230</v>
      </c>
      <c r="B66" s="313" t="s">
        <v>231</v>
      </c>
      <c r="C66" s="241"/>
      <c r="D66" s="241"/>
      <c r="E66" s="241"/>
      <c r="F66" s="241"/>
      <c r="G66" s="241"/>
    </row>
    <row r="67" spans="1:7" ht="14.25">
      <c r="A67" s="313"/>
      <c r="B67" s="313" t="s">
        <v>232</v>
      </c>
      <c r="C67" s="241"/>
      <c r="D67" s="241"/>
      <c r="E67" s="241"/>
      <c r="F67" s="241"/>
      <c r="G67" s="241"/>
    </row>
    <row r="68" spans="1:7" ht="14.25">
      <c r="A68" s="313"/>
      <c r="B68" s="313"/>
      <c r="C68" s="241"/>
      <c r="D68" s="241"/>
      <c r="E68" s="241"/>
      <c r="F68" s="241"/>
      <c r="G68" s="241"/>
    </row>
    <row r="69" spans="1:7" ht="14.25">
      <c r="A69" s="313" t="s">
        <v>233</v>
      </c>
      <c r="B69" s="313" t="s">
        <v>234</v>
      </c>
      <c r="C69" s="241"/>
      <c r="D69" s="241"/>
      <c r="E69" s="241"/>
      <c r="F69" s="241"/>
      <c r="G69" s="241"/>
    </row>
    <row r="70" spans="1:7" ht="14.25">
      <c r="A70" s="313"/>
      <c r="B70" s="313" t="s">
        <v>235</v>
      </c>
      <c r="C70" s="241"/>
      <c r="D70" s="241"/>
      <c r="E70" s="241"/>
      <c r="F70" s="241"/>
      <c r="G70" s="241"/>
    </row>
    <row r="71" spans="1:7" ht="14.25">
      <c r="A71" s="313"/>
      <c r="B71" s="313"/>
      <c r="C71" s="241"/>
      <c r="D71" s="241"/>
      <c r="E71" s="241"/>
      <c r="F71" s="241"/>
      <c r="G71" s="241"/>
    </row>
    <row r="72" spans="1:7" ht="14.25">
      <c r="A72" s="313" t="s">
        <v>236</v>
      </c>
      <c r="B72" s="313" t="s">
        <v>237</v>
      </c>
      <c r="C72" s="241"/>
      <c r="D72" s="241"/>
      <c r="E72" s="241"/>
      <c r="F72" s="241"/>
      <c r="G72" s="241"/>
    </row>
    <row r="73" spans="1:7" ht="14.25">
      <c r="A73" s="313"/>
      <c r="B73" s="313" t="s">
        <v>238</v>
      </c>
      <c r="C73" s="241"/>
      <c r="D73" s="241"/>
      <c r="E73" s="241"/>
      <c r="F73" s="241"/>
      <c r="G73" s="241"/>
    </row>
    <row r="74" spans="1:7" ht="14.25">
      <c r="A74" s="313"/>
      <c r="B74" s="313" t="s">
        <v>239</v>
      </c>
      <c r="C74" s="241"/>
      <c r="D74" s="241"/>
      <c r="E74" s="241"/>
      <c r="F74" s="241"/>
      <c r="G74" s="241"/>
    </row>
    <row r="75" spans="1:7" ht="14.25">
      <c r="A75" s="313"/>
      <c r="B75" s="313"/>
      <c r="C75" s="241"/>
      <c r="D75" s="241"/>
      <c r="E75" s="241"/>
      <c r="F75" s="241"/>
      <c r="G75" s="241"/>
    </row>
    <row r="76" spans="1:7" ht="14.25">
      <c r="A76" s="313" t="s">
        <v>240</v>
      </c>
      <c r="B76" s="313" t="s">
        <v>241</v>
      </c>
      <c r="C76" s="241"/>
      <c r="D76" s="241"/>
      <c r="E76" s="241"/>
      <c r="F76" s="241"/>
      <c r="G76" s="241"/>
    </row>
    <row r="77" spans="1:7" ht="14.25">
      <c r="A77" s="313"/>
      <c r="B77" s="313" t="s">
        <v>242</v>
      </c>
      <c r="C77" s="241"/>
      <c r="D77" s="241"/>
      <c r="E77" s="241"/>
      <c r="F77" s="241"/>
      <c r="G77" s="241"/>
    </row>
    <row r="78" spans="1:7" ht="14.25">
      <c r="A78" s="313"/>
      <c r="B78" s="313" t="s">
        <v>243</v>
      </c>
      <c r="C78" s="241"/>
      <c r="D78" s="241"/>
      <c r="E78" s="241"/>
      <c r="F78" s="241"/>
      <c r="G78" s="241"/>
    </row>
    <row r="79" spans="1:7" ht="14.25">
      <c r="A79" s="313"/>
      <c r="B79" s="313"/>
      <c r="C79" s="241"/>
      <c r="D79" s="241"/>
      <c r="E79" s="241"/>
      <c r="F79" s="241"/>
      <c r="G79" s="241"/>
    </row>
    <row r="80" spans="1:7" ht="14.25">
      <c r="A80" s="313" t="s">
        <v>244</v>
      </c>
      <c r="B80" s="313" t="s">
        <v>245</v>
      </c>
      <c r="C80" s="241"/>
      <c r="D80" s="241"/>
      <c r="E80" s="241"/>
      <c r="F80" s="241"/>
      <c r="G80" s="241"/>
    </row>
    <row r="81" spans="1:7" ht="14.25">
      <c r="A81" s="313"/>
      <c r="B81" s="313" t="s">
        <v>246</v>
      </c>
      <c r="C81" s="241"/>
      <c r="D81" s="241"/>
      <c r="E81" s="241"/>
      <c r="F81" s="241"/>
      <c r="G81" s="241"/>
    </row>
    <row r="82" spans="1:7" ht="14.25">
      <c r="A82" s="313"/>
      <c r="B82" s="313" t="s">
        <v>247</v>
      </c>
      <c r="C82" s="241"/>
      <c r="D82" s="241"/>
      <c r="E82" s="241"/>
      <c r="F82" s="241"/>
      <c r="G82" s="241"/>
    </row>
    <row r="83" spans="1:7" ht="14.25">
      <c r="A83" s="313"/>
      <c r="B83" s="313"/>
      <c r="C83" s="241"/>
      <c r="D83" s="241"/>
      <c r="E83" s="241"/>
      <c r="F83" s="241"/>
      <c r="G83" s="241"/>
    </row>
    <row r="84" spans="1:7" ht="14.25">
      <c r="A84" s="313" t="s">
        <v>248</v>
      </c>
      <c r="B84" s="313" t="s">
        <v>249</v>
      </c>
      <c r="C84" s="241"/>
      <c r="D84" s="241"/>
      <c r="E84" s="241"/>
      <c r="F84" s="241"/>
      <c r="G84" s="241"/>
    </row>
    <row r="85" spans="1:7" ht="14.25">
      <c r="A85" s="313"/>
      <c r="B85" s="313" t="s">
        <v>250</v>
      </c>
      <c r="C85" s="241"/>
      <c r="D85" s="241"/>
      <c r="E85" s="241"/>
      <c r="F85" s="241"/>
      <c r="G85" s="241"/>
    </row>
    <row r="86" spans="1:7" ht="14.25">
      <c r="A86" s="313"/>
      <c r="B86" s="313" t="s">
        <v>251</v>
      </c>
      <c r="C86" s="241"/>
      <c r="D86" s="241"/>
      <c r="E86" s="241"/>
      <c r="F86" s="241"/>
      <c r="G86" s="241"/>
    </row>
    <row r="87" spans="1:7" ht="14.25">
      <c r="A87" s="313"/>
      <c r="B87" s="313"/>
      <c r="C87" s="241"/>
      <c r="D87" s="241"/>
      <c r="E87" s="241"/>
      <c r="F87" s="241"/>
      <c r="G87" s="241"/>
    </row>
    <row r="88" spans="1:7" ht="14.25">
      <c r="A88" s="313" t="s">
        <v>252</v>
      </c>
      <c r="B88" s="313" t="s">
        <v>253</v>
      </c>
      <c r="C88" s="241"/>
      <c r="D88" s="241"/>
      <c r="E88" s="241"/>
      <c r="F88" s="241"/>
      <c r="G88" s="241"/>
    </row>
    <row r="89" spans="1:7" ht="14.25">
      <c r="A89" s="313"/>
      <c r="B89" s="313" t="s">
        <v>254</v>
      </c>
      <c r="C89" s="241"/>
      <c r="D89" s="241"/>
      <c r="E89" s="241"/>
      <c r="F89" s="241"/>
      <c r="G89" s="241"/>
    </row>
    <row r="90" spans="1:7" ht="14.25">
      <c r="A90" s="313"/>
      <c r="B90" s="313" t="s">
        <v>255</v>
      </c>
      <c r="C90" s="241"/>
      <c r="D90" s="241"/>
      <c r="E90" s="241"/>
      <c r="F90" s="241"/>
      <c r="G90" s="241"/>
    </row>
    <row r="91" spans="1:7" ht="14.25">
      <c r="A91" s="313"/>
      <c r="B91" s="313"/>
      <c r="C91" s="241"/>
      <c r="D91" s="241"/>
      <c r="E91" s="241"/>
      <c r="F91" s="241"/>
      <c r="G91" s="241"/>
    </row>
    <row r="92" spans="1:7" ht="14.25">
      <c r="A92" s="313" t="s">
        <v>256</v>
      </c>
      <c r="B92" s="313" t="s">
        <v>257</v>
      </c>
      <c r="C92" s="241"/>
      <c r="D92" s="241"/>
      <c r="E92" s="241"/>
      <c r="F92" s="241"/>
      <c r="G92" s="241"/>
    </row>
    <row r="93" spans="1:7" ht="14.25">
      <c r="A93" s="313"/>
      <c r="B93" s="313" t="s">
        <v>258</v>
      </c>
      <c r="C93" s="241"/>
      <c r="D93" s="241"/>
      <c r="E93" s="241"/>
      <c r="F93" s="241"/>
      <c r="G93" s="241"/>
    </row>
    <row r="94" spans="1:2" ht="14.25">
      <c r="A94" s="313"/>
      <c r="B94" s="313"/>
    </row>
    <row r="95" spans="1:2" ht="14.25">
      <c r="A95" s="313"/>
      <c r="B95" s="313"/>
    </row>
    <row r="96" spans="1:7" ht="15.75">
      <c r="A96" s="306" t="s">
        <v>259</v>
      </c>
      <c r="B96" s="323"/>
      <c r="C96" s="307"/>
      <c r="D96" s="307"/>
      <c r="E96" s="307"/>
      <c r="F96" s="307"/>
      <c r="G96" s="307"/>
    </row>
    <row r="97" spans="1:7" ht="12.75">
      <c r="A97" s="388" t="s">
        <v>260</v>
      </c>
      <c r="B97" s="388"/>
      <c r="C97" s="388"/>
      <c r="D97" s="388"/>
      <c r="E97" s="388"/>
      <c r="F97" s="388"/>
      <c r="G97" s="388"/>
    </row>
    <row r="98" spans="1:7" ht="12.75">
      <c r="A98" s="388"/>
      <c r="B98" s="388"/>
      <c r="C98" s="388"/>
      <c r="D98" s="388"/>
      <c r="E98" s="388"/>
      <c r="F98" s="388"/>
      <c r="G98" s="388"/>
    </row>
    <row r="101" spans="1:7" ht="14.25" customHeight="1">
      <c r="A101" s="313" t="s">
        <v>224</v>
      </c>
      <c r="B101" s="389" t="s">
        <v>261</v>
      </c>
      <c r="C101" s="390"/>
      <c r="D101" s="390"/>
      <c r="E101" s="390"/>
      <c r="F101" s="390"/>
      <c r="G101" s="390"/>
    </row>
    <row r="102" spans="1:7" ht="14.25" customHeight="1">
      <c r="A102" s="313"/>
      <c r="B102" s="390"/>
      <c r="C102" s="390"/>
      <c r="D102" s="390"/>
      <c r="E102" s="390"/>
      <c r="F102" s="390"/>
      <c r="G102" s="390"/>
    </row>
    <row r="103" spans="1:7" ht="14.25" customHeight="1">
      <c r="A103" s="313"/>
      <c r="B103" s="390"/>
      <c r="C103" s="390"/>
      <c r="D103" s="390"/>
      <c r="E103" s="390"/>
      <c r="F103" s="390"/>
      <c r="G103" s="390"/>
    </row>
    <row r="104" spans="1:7" ht="14.25" customHeight="1">
      <c r="A104" s="313"/>
      <c r="B104" s="390"/>
      <c r="C104" s="390"/>
      <c r="D104" s="390"/>
      <c r="E104" s="390"/>
      <c r="F104" s="390"/>
      <c r="G104" s="390"/>
    </row>
    <row r="105" spans="1:7" ht="14.25" customHeight="1">
      <c r="A105" s="313"/>
      <c r="B105" s="390"/>
      <c r="C105" s="390"/>
      <c r="D105" s="390"/>
      <c r="E105" s="390"/>
      <c r="F105" s="390"/>
      <c r="G105" s="390"/>
    </row>
    <row r="106" ht="14.25" customHeight="1">
      <c r="A106" s="313"/>
    </row>
    <row r="107" spans="1:7" ht="14.25" customHeight="1">
      <c r="A107" s="313" t="s">
        <v>227</v>
      </c>
      <c r="B107" s="392" t="s">
        <v>262</v>
      </c>
      <c r="C107" s="390"/>
      <c r="D107" s="390"/>
      <c r="E107" s="390"/>
      <c r="F107" s="390"/>
      <c r="G107" s="390"/>
    </row>
    <row r="108" spans="1:7" ht="14.25" customHeight="1">
      <c r="A108" s="313"/>
      <c r="B108" s="390"/>
      <c r="C108" s="390"/>
      <c r="D108" s="390"/>
      <c r="E108" s="390"/>
      <c r="F108" s="390"/>
      <c r="G108" s="390"/>
    </row>
    <row r="109" spans="1:7" ht="14.25" customHeight="1">
      <c r="A109" s="313"/>
      <c r="B109" s="390"/>
      <c r="C109" s="390"/>
      <c r="D109" s="390"/>
      <c r="E109" s="390"/>
      <c r="F109" s="390"/>
      <c r="G109" s="390"/>
    </row>
    <row r="110" spans="1:7" ht="14.25" customHeight="1">
      <c r="A110" s="313"/>
      <c r="B110" s="390"/>
      <c r="C110" s="390"/>
      <c r="D110" s="390"/>
      <c r="E110" s="390"/>
      <c r="F110" s="390"/>
      <c r="G110" s="390"/>
    </row>
    <row r="111" ht="14.25" customHeight="1">
      <c r="A111" s="313"/>
    </row>
    <row r="112" spans="1:7" ht="14.25" customHeight="1">
      <c r="A112" s="313" t="s">
        <v>230</v>
      </c>
      <c r="B112" s="392" t="s">
        <v>263</v>
      </c>
      <c r="C112" s="390"/>
      <c r="D112" s="390"/>
      <c r="E112" s="390"/>
      <c r="F112" s="390"/>
      <c r="G112" s="390"/>
    </row>
    <row r="113" spans="1:7" ht="14.25">
      <c r="A113" s="313"/>
      <c r="B113" s="390"/>
      <c r="C113" s="390"/>
      <c r="D113" s="390"/>
      <c r="E113" s="390"/>
      <c r="F113" s="390"/>
      <c r="G113" s="390"/>
    </row>
    <row r="114" spans="1:7" ht="14.25">
      <c r="A114" s="313"/>
      <c r="B114" s="390"/>
      <c r="C114" s="390"/>
      <c r="D114" s="390"/>
      <c r="E114" s="390"/>
      <c r="F114" s="390"/>
      <c r="G114" s="390"/>
    </row>
    <row r="115" spans="1:7" ht="14.25">
      <c r="A115" s="313"/>
      <c r="B115" s="390"/>
      <c r="C115" s="390"/>
      <c r="D115" s="390"/>
      <c r="E115" s="390"/>
      <c r="F115" s="390"/>
      <c r="G115" s="390"/>
    </row>
    <row r="116" spans="1:7" ht="14.25">
      <c r="A116" s="313"/>
      <c r="B116" s="390"/>
      <c r="C116" s="390"/>
      <c r="D116" s="390"/>
      <c r="E116" s="390"/>
      <c r="F116" s="390"/>
      <c r="G116" s="390"/>
    </row>
    <row r="117" spans="1:7" ht="14.25">
      <c r="A117" s="313"/>
      <c r="B117" s="390"/>
      <c r="C117" s="390"/>
      <c r="D117" s="390"/>
      <c r="E117" s="390"/>
      <c r="F117" s="390"/>
      <c r="G117" s="390"/>
    </row>
    <row r="118" ht="14.25">
      <c r="A118" s="313"/>
    </row>
    <row r="119" spans="1:7" ht="14.25">
      <c r="A119" s="313" t="s">
        <v>233</v>
      </c>
      <c r="B119" s="392" t="s">
        <v>264</v>
      </c>
      <c r="C119" s="390"/>
      <c r="D119" s="390"/>
      <c r="E119" s="390"/>
      <c r="F119" s="390"/>
      <c r="G119" s="390"/>
    </row>
    <row r="120" spans="1:7" ht="14.25">
      <c r="A120" s="313"/>
      <c r="B120" s="390"/>
      <c r="C120" s="390"/>
      <c r="D120" s="390"/>
      <c r="E120" s="390"/>
      <c r="F120" s="390"/>
      <c r="G120" s="390"/>
    </row>
    <row r="121" ht="14.25">
      <c r="A121" s="313"/>
    </row>
    <row r="122" ht="14.25">
      <c r="A122" s="313"/>
    </row>
    <row r="123" spans="1:2" ht="14.25">
      <c r="A123" s="313"/>
      <c r="B123" s="313" t="s">
        <v>265</v>
      </c>
    </row>
    <row r="124" ht="14.25">
      <c r="A124" s="313"/>
    </row>
    <row r="125" ht="14.25">
      <c r="A125" s="313"/>
    </row>
    <row r="126" spans="1:7" ht="15.75">
      <c r="A126" s="306" t="s">
        <v>266</v>
      </c>
      <c r="B126" s="307"/>
      <c r="C126" s="307"/>
      <c r="D126" s="307"/>
      <c r="E126" s="307"/>
      <c r="F126" s="307"/>
      <c r="G126" s="307"/>
    </row>
    <row r="127" spans="1:7" ht="15.75">
      <c r="A127" s="306" t="s">
        <v>267</v>
      </c>
      <c r="B127" s="307"/>
      <c r="C127" s="307"/>
      <c r="D127" s="307"/>
      <c r="E127" s="307"/>
      <c r="F127" s="307"/>
      <c r="G127" s="307"/>
    </row>
    <row r="128" spans="1:2" ht="14.25">
      <c r="A128" s="313"/>
      <c r="B128" s="313"/>
    </row>
    <row r="129" spans="1:2" ht="14.25">
      <c r="A129" s="313"/>
      <c r="B129" s="313"/>
    </row>
    <row r="130" spans="1:2" ht="14.25">
      <c r="A130" s="313" t="s">
        <v>268</v>
      </c>
      <c r="B130" s="313"/>
    </row>
    <row r="131" spans="1:7" ht="14.25">
      <c r="A131" s="324" t="s">
        <v>269</v>
      </c>
      <c r="B131" s="389" t="s">
        <v>270</v>
      </c>
      <c r="C131" s="393"/>
      <c r="D131" s="393"/>
      <c r="E131" s="393"/>
      <c r="F131" s="393"/>
      <c r="G131" s="393"/>
    </row>
    <row r="132" spans="1:7" ht="14.25">
      <c r="A132" s="313"/>
      <c r="B132" s="389"/>
      <c r="C132" s="393"/>
      <c r="D132" s="393"/>
      <c r="E132" s="393"/>
      <c r="F132" s="393"/>
      <c r="G132" s="393"/>
    </row>
    <row r="133" spans="1:7" ht="14.25">
      <c r="A133" s="325" t="s">
        <v>269</v>
      </c>
      <c r="B133" s="389" t="s">
        <v>271</v>
      </c>
      <c r="C133" s="390"/>
      <c r="D133" s="390"/>
      <c r="E133" s="390"/>
      <c r="F133" s="390"/>
      <c r="G133" s="390"/>
    </row>
    <row r="134" spans="1:7" ht="14.25">
      <c r="A134" s="313"/>
      <c r="B134" s="390"/>
      <c r="C134" s="390"/>
      <c r="D134" s="390"/>
      <c r="E134" s="390"/>
      <c r="F134" s="390"/>
      <c r="G134" s="390"/>
    </row>
    <row r="135" spans="1:7" ht="14.25">
      <c r="A135" s="313"/>
      <c r="B135" s="326"/>
      <c r="C135" s="326"/>
      <c r="D135" s="326"/>
      <c r="E135" s="326"/>
      <c r="F135" s="326"/>
      <c r="G135" s="326"/>
    </row>
    <row r="136" spans="1:2" ht="15">
      <c r="A136" s="313" t="s">
        <v>272</v>
      </c>
      <c r="B136" s="313"/>
    </row>
    <row r="137" spans="1:2" ht="14.25">
      <c r="A137" s="313"/>
      <c r="B137" s="313"/>
    </row>
    <row r="138" spans="1:7" ht="14.25" customHeight="1">
      <c r="A138" s="313" t="s">
        <v>224</v>
      </c>
      <c r="B138" s="389" t="s">
        <v>273</v>
      </c>
      <c r="C138" s="391"/>
      <c r="D138" s="391"/>
      <c r="E138" s="391"/>
      <c r="F138" s="391"/>
      <c r="G138" s="391"/>
    </row>
    <row r="139" spans="1:7" ht="14.25">
      <c r="A139" s="313"/>
      <c r="B139" s="391"/>
      <c r="C139" s="391"/>
      <c r="D139" s="391"/>
      <c r="E139" s="391"/>
      <c r="F139" s="391"/>
      <c r="G139" s="391"/>
    </row>
    <row r="140" spans="1:7" ht="14.25">
      <c r="A140" s="313"/>
      <c r="B140" s="391"/>
      <c r="C140" s="391"/>
      <c r="D140" s="391"/>
      <c r="E140" s="391"/>
      <c r="F140" s="391"/>
      <c r="G140" s="391"/>
    </row>
    <row r="141" spans="1:7" ht="14.25">
      <c r="A141" s="313"/>
      <c r="B141" s="391"/>
      <c r="C141" s="391"/>
      <c r="D141" s="391"/>
      <c r="E141" s="391"/>
      <c r="F141" s="391"/>
      <c r="G141" s="391"/>
    </row>
    <row r="142" spans="1:7" ht="14.25">
      <c r="A142" s="313"/>
      <c r="B142" s="391"/>
      <c r="C142" s="391"/>
      <c r="D142" s="391"/>
      <c r="E142" s="391"/>
      <c r="F142" s="391"/>
      <c r="G142" s="391"/>
    </row>
    <row r="143" spans="1:7" ht="14.25">
      <c r="A143" s="313"/>
      <c r="B143" s="391"/>
      <c r="C143" s="391"/>
      <c r="D143" s="391"/>
      <c r="E143" s="391"/>
      <c r="F143" s="391"/>
      <c r="G143" s="391"/>
    </row>
    <row r="144" spans="1:7" ht="14.25" customHeight="1">
      <c r="A144" s="313"/>
      <c r="B144" s="389" t="s">
        <v>274</v>
      </c>
      <c r="C144" s="390"/>
      <c r="D144" s="390"/>
      <c r="E144" s="390"/>
      <c r="F144" s="390"/>
      <c r="G144" s="390"/>
    </row>
    <row r="145" spans="1:7" ht="14.25">
      <c r="A145" s="313"/>
      <c r="B145" s="390"/>
      <c r="C145" s="390"/>
      <c r="D145" s="390"/>
      <c r="E145" s="390"/>
      <c r="F145" s="390"/>
      <c r="G145" s="390"/>
    </row>
    <row r="146" spans="1:7" ht="14.25">
      <c r="A146" s="313"/>
      <c r="B146" s="390"/>
      <c r="C146" s="390"/>
      <c r="D146" s="390"/>
      <c r="E146" s="390"/>
      <c r="F146" s="390"/>
      <c r="G146" s="390"/>
    </row>
    <row r="147" spans="1:7" ht="14.25">
      <c r="A147" s="313"/>
      <c r="B147" s="390"/>
      <c r="C147" s="390"/>
      <c r="D147" s="390"/>
      <c r="E147" s="390"/>
      <c r="F147" s="390"/>
      <c r="G147" s="390"/>
    </row>
    <row r="148" spans="1:7" ht="14.25">
      <c r="A148" s="313"/>
      <c r="B148" s="390"/>
      <c r="C148" s="390"/>
      <c r="D148" s="390"/>
      <c r="E148" s="390"/>
      <c r="F148" s="390"/>
      <c r="G148" s="390"/>
    </row>
    <row r="149" spans="1:2" ht="14.25">
      <c r="A149" s="313"/>
      <c r="B149" s="313"/>
    </row>
    <row r="150" spans="1:7" ht="14.25" customHeight="1">
      <c r="A150" s="313" t="s">
        <v>227</v>
      </c>
      <c r="B150" s="389" t="s">
        <v>275</v>
      </c>
      <c r="C150" s="390"/>
      <c r="D150" s="390"/>
      <c r="E150" s="390"/>
      <c r="F150" s="390"/>
      <c r="G150" s="390"/>
    </row>
    <row r="151" spans="1:7" ht="14.25">
      <c r="A151" s="313"/>
      <c r="B151" s="390"/>
      <c r="C151" s="390"/>
      <c r="D151" s="390"/>
      <c r="E151" s="390"/>
      <c r="F151" s="390"/>
      <c r="G151" s="390"/>
    </row>
    <row r="152" spans="1:7" ht="14.25">
      <c r="A152" s="313"/>
      <c r="B152" s="390"/>
      <c r="C152" s="390"/>
      <c r="D152" s="390"/>
      <c r="E152" s="390"/>
      <c r="F152" s="390"/>
      <c r="G152" s="390"/>
    </row>
    <row r="153" spans="1:7" ht="14.25">
      <c r="A153" s="313"/>
      <c r="B153" s="390"/>
      <c r="C153" s="390"/>
      <c r="D153" s="390"/>
      <c r="E153" s="390"/>
      <c r="F153" s="390"/>
      <c r="G153" s="390"/>
    </row>
    <row r="154" ht="14.25">
      <c r="A154" s="313"/>
    </row>
    <row r="155" spans="1:7" ht="14.25" customHeight="1">
      <c r="A155" s="313" t="s">
        <v>230</v>
      </c>
      <c r="B155" s="392" t="s">
        <v>276</v>
      </c>
      <c r="C155" s="390"/>
      <c r="D155" s="390"/>
      <c r="E155" s="390"/>
      <c r="F155" s="390"/>
      <c r="G155" s="390"/>
    </row>
    <row r="156" spans="1:7" ht="14.25">
      <c r="A156" s="313"/>
      <c r="B156" s="390"/>
      <c r="C156" s="390"/>
      <c r="D156" s="390"/>
      <c r="E156" s="390"/>
      <c r="F156" s="390"/>
      <c r="G156" s="390"/>
    </row>
    <row r="157" spans="1:7" ht="14.25">
      <c r="A157" s="313"/>
      <c r="B157" s="390"/>
      <c r="C157" s="390"/>
      <c r="D157" s="390"/>
      <c r="E157" s="390"/>
      <c r="F157" s="390"/>
      <c r="G157" s="390"/>
    </row>
    <row r="158" spans="1:7" ht="14.25">
      <c r="A158" s="313"/>
      <c r="B158" s="390"/>
      <c r="C158" s="390"/>
      <c r="D158" s="390"/>
      <c r="E158" s="390"/>
      <c r="F158" s="390"/>
      <c r="G158" s="390"/>
    </row>
    <row r="159" ht="14.25">
      <c r="A159" s="313"/>
    </row>
    <row r="160" spans="1:7" ht="14.25" customHeight="1">
      <c r="A160" s="313" t="s">
        <v>233</v>
      </c>
      <c r="B160" s="392" t="s">
        <v>277</v>
      </c>
      <c r="C160" s="390"/>
      <c r="D160" s="390"/>
      <c r="E160" s="390"/>
      <c r="F160" s="390"/>
      <c r="G160" s="390"/>
    </row>
    <row r="161" spans="1:7" ht="14.25">
      <c r="A161" s="313"/>
      <c r="B161" s="390"/>
      <c r="C161" s="390"/>
      <c r="D161" s="390"/>
      <c r="E161" s="390"/>
      <c r="F161" s="390"/>
      <c r="G161" s="390"/>
    </row>
    <row r="162" spans="1:7" ht="14.25">
      <c r="A162" s="313"/>
      <c r="B162" s="390"/>
      <c r="C162" s="390"/>
      <c r="D162" s="390"/>
      <c r="E162" s="390"/>
      <c r="F162" s="390"/>
      <c r="G162" s="390"/>
    </row>
    <row r="163" spans="1:7" ht="14.25">
      <c r="A163" s="313"/>
      <c r="B163" s="390"/>
      <c r="C163" s="390"/>
      <c r="D163" s="390"/>
      <c r="E163" s="390"/>
      <c r="F163" s="390"/>
      <c r="G163" s="390"/>
    </row>
    <row r="164" spans="1:7" ht="14.25">
      <c r="A164" s="313"/>
      <c r="B164" s="390"/>
      <c r="C164" s="390"/>
      <c r="D164" s="390"/>
      <c r="E164" s="390"/>
      <c r="F164" s="390"/>
      <c r="G164" s="390"/>
    </row>
    <row r="165" spans="1:7" ht="14.25">
      <c r="A165" s="313"/>
      <c r="B165" s="390"/>
      <c r="C165" s="390"/>
      <c r="D165" s="390"/>
      <c r="E165" s="390"/>
      <c r="F165" s="390"/>
      <c r="G165" s="390"/>
    </row>
    <row r="166" ht="14.25">
      <c r="A166" s="313"/>
    </row>
    <row r="167" spans="1:7" ht="14.25" customHeight="1">
      <c r="A167" s="313" t="s">
        <v>236</v>
      </c>
      <c r="B167" s="392" t="s">
        <v>278</v>
      </c>
      <c r="C167" s="390"/>
      <c r="D167" s="390"/>
      <c r="E167" s="390"/>
      <c r="F167" s="390"/>
      <c r="G167" s="390"/>
    </row>
    <row r="168" spans="1:7" ht="14.25">
      <c r="A168" s="313"/>
      <c r="B168" s="390"/>
      <c r="C168" s="390"/>
      <c r="D168" s="390"/>
      <c r="E168" s="390"/>
      <c r="F168" s="390"/>
      <c r="G168" s="390"/>
    </row>
    <row r="169" spans="1:7" ht="14.25">
      <c r="A169" s="313"/>
      <c r="B169" s="390"/>
      <c r="C169" s="390"/>
      <c r="D169" s="390"/>
      <c r="E169" s="390"/>
      <c r="F169" s="390"/>
      <c r="G169" s="390"/>
    </row>
    <row r="170" spans="1:7" ht="14.25">
      <c r="A170" s="313"/>
      <c r="B170" s="390"/>
      <c r="C170" s="390"/>
      <c r="D170" s="390"/>
      <c r="E170" s="390"/>
      <c r="F170" s="390"/>
      <c r="G170" s="390"/>
    </row>
    <row r="171" spans="1:7" ht="14.25">
      <c r="A171" s="313"/>
      <c r="B171" s="390"/>
      <c r="C171" s="390"/>
      <c r="D171" s="390"/>
      <c r="E171" s="390"/>
      <c r="F171" s="390"/>
      <c r="G171" s="390"/>
    </row>
    <row r="172" ht="14.25">
      <c r="A172" s="313"/>
    </row>
    <row r="173" spans="1:7" ht="14.25" customHeight="1">
      <c r="A173" s="313" t="s">
        <v>240</v>
      </c>
      <c r="B173" s="392" t="s">
        <v>279</v>
      </c>
      <c r="C173" s="390"/>
      <c r="D173" s="390"/>
      <c r="E173" s="390"/>
      <c r="F173" s="390"/>
      <c r="G173" s="390"/>
    </row>
    <row r="174" spans="1:7" ht="14.25">
      <c r="A174" s="313"/>
      <c r="B174" s="390"/>
      <c r="C174" s="390"/>
      <c r="D174" s="390"/>
      <c r="E174" s="390"/>
      <c r="F174" s="390"/>
      <c r="G174" s="390"/>
    </row>
    <row r="175" spans="1:7" ht="14.25">
      <c r="A175" s="313"/>
      <c r="B175" s="390"/>
      <c r="C175" s="390"/>
      <c r="D175" s="390"/>
      <c r="E175" s="390"/>
      <c r="F175" s="390"/>
      <c r="G175" s="390"/>
    </row>
    <row r="176" ht="14.25">
      <c r="A176" s="313"/>
    </row>
    <row r="177" spans="1:7" ht="14.25" customHeight="1">
      <c r="A177" s="313" t="s">
        <v>244</v>
      </c>
      <c r="B177" s="392" t="s">
        <v>280</v>
      </c>
      <c r="C177" s="390"/>
      <c r="D177" s="390"/>
      <c r="E177" s="390"/>
      <c r="F177" s="390"/>
      <c r="G177" s="390"/>
    </row>
    <row r="178" spans="1:7" ht="14.25" customHeight="1">
      <c r="A178" s="313"/>
      <c r="B178" s="390"/>
      <c r="C178" s="390"/>
      <c r="D178" s="390"/>
      <c r="E178" s="390"/>
      <c r="F178" s="390"/>
      <c r="G178" s="390"/>
    </row>
    <row r="179" spans="1:7" ht="14.25" customHeight="1">
      <c r="A179" s="313"/>
      <c r="B179" s="390"/>
      <c r="C179" s="390"/>
      <c r="D179" s="390"/>
      <c r="E179" s="390"/>
      <c r="F179" s="390"/>
      <c r="G179" s="390"/>
    </row>
    <row r="180" spans="1:7" ht="14.25" customHeight="1">
      <c r="A180" s="313"/>
      <c r="B180" s="390"/>
      <c r="C180" s="390"/>
      <c r="D180" s="390"/>
      <c r="E180" s="390"/>
      <c r="F180" s="390"/>
      <c r="G180" s="390"/>
    </row>
    <row r="181" spans="1:7" ht="14.25" customHeight="1">
      <c r="A181" s="313"/>
      <c r="B181" s="390"/>
      <c r="C181" s="390"/>
      <c r="D181" s="390"/>
      <c r="E181" s="390"/>
      <c r="F181" s="390"/>
      <c r="G181" s="390"/>
    </row>
    <row r="182" ht="14.25" customHeight="1">
      <c r="A182" s="313"/>
    </row>
    <row r="183" spans="1:7" ht="14.25" customHeight="1">
      <c r="A183" s="313" t="s">
        <v>248</v>
      </c>
      <c r="B183" s="392" t="s">
        <v>281</v>
      </c>
      <c r="C183" s="390"/>
      <c r="D183" s="390"/>
      <c r="E183" s="390"/>
      <c r="F183" s="390"/>
      <c r="G183" s="390"/>
    </row>
    <row r="184" spans="1:7" ht="14.25" customHeight="1">
      <c r="A184" s="313"/>
      <c r="B184" s="390"/>
      <c r="C184" s="390"/>
      <c r="D184" s="390"/>
      <c r="E184" s="390"/>
      <c r="F184" s="390"/>
      <c r="G184" s="390"/>
    </row>
    <row r="185" spans="1:7" ht="14.25" customHeight="1">
      <c r="A185" s="313"/>
      <c r="B185" s="390"/>
      <c r="C185" s="390"/>
      <c r="D185" s="390"/>
      <c r="E185" s="390"/>
      <c r="F185" s="390"/>
      <c r="G185" s="390"/>
    </row>
    <row r="186" ht="14.25" customHeight="1">
      <c r="A186" s="313"/>
    </row>
    <row r="187" spans="1:7" ht="14.25" customHeight="1">
      <c r="A187" s="313" t="s">
        <v>252</v>
      </c>
      <c r="B187" s="392" t="s">
        <v>282</v>
      </c>
      <c r="C187" s="390"/>
      <c r="D187" s="390"/>
      <c r="E187" s="390"/>
      <c r="F187" s="390"/>
      <c r="G187" s="390"/>
    </row>
    <row r="188" spans="2:7" ht="14.25" customHeight="1">
      <c r="B188" s="390"/>
      <c r="C188" s="390"/>
      <c r="D188" s="390"/>
      <c r="E188" s="390"/>
      <c r="F188" s="390"/>
      <c r="G188" s="390"/>
    </row>
    <row r="189" spans="2:7" ht="14.25" customHeight="1">
      <c r="B189" s="390"/>
      <c r="C189" s="390"/>
      <c r="D189" s="390"/>
      <c r="E189" s="390"/>
      <c r="F189" s="390"/>
      <c r="G189" s="390"/>
    </row>
    <row r="190" spans="2:7" ht="14.25" customHeight="1">
      <c r="B190" s="390"/>
      <c r="C190" s="390"/>
      <c r="D190" s="390"/>
      <c r="E190" s="390"/>
      <c r="F190" s="390"/>
      <c r="G190" s="390"/>
    </row>
    <row r="191" spans="2:7" ht="14.25" customHeight="1">
      <c r="B191" s="390"/>
      <c r="C191" s="390"/>
      <c r="D191" s="390"/>
      <c r="E191" s="390"/>
      <c r="F191" s="390"/>
      <c r="G191" s="390"/>
    </row>
    <row r="192" ht="14.25" customHeight="1"/>
    <row r="194" ht="14.25">
      <c r="B194" s="327" t="s">
        <v>265</v>
      </c>
    </row>
  </sheetData>
  <sheetProtection sheet="1" objects="1" scenarios="1"/>
  <mergeCells count="19">
    <mergeCell ref="B187:G191"/>
    <mergeCell ref="B155:G158"/>
    <mergeCell ref="B160:G165"/>
    <mergeCell ref="B167:G171"/>
    <mergeCell ref="B173:G175"/>
    <mergeCell ref="B177:G181"/>
    <mergeCell ref="B183:G185"/>
    <mergeCell ref="B144:G148"/>
    <mergeCell ref="B107:G110"/>
    <mergeCell ref="B112:G117"/>
    <mergeCell ref="B119:G120"/>
    <mergeCell ref="B131:G132"/>
    <mergeCell ref="B150:G153"/>
    <mergeCell ref="A57:G57"/>
    <mergeCell ref="A58:G58"/>
    <mergeCell ref="A97:G98"/>
    <mergeCell ref="B101:G105"/>
    <mergeCell ref="B133:G134"/>
    <mergeCell ref="B138:G143"/>
  </mergeCells>
  <printOptions/>
  <pageMargins left="0.9448818897637796" right="0.9055118110236221" top="0.984251968503937" bottom="0.7874015748031497" header="0.5118110236220472" footer="0.5118110236220472"/>
  <pageSetup blackAndWhite="1" horizontalDpi="600" verticalDpi="600" orientation="portrait" paperSize="9" r:id="rId2"/>
  <headerFooter alignWithMargins="0">
    <oddFooter>&amp;L&amp;"Arial,Fett"&amp;6&amp;F&amp;R&amp;6&amp;A</oddFooter>
  </headerFooter>
  <rowBreaks count="2" manualBreakCount="2">
    <brk id="95" max="6" man="1"/>
    <brk id="125" max="6" man="1"/>
  </rowBreaks>
  <legacyDrawing r:id="rId1"/>
</worksheet>
</file>

<file path=xl/worksheets/sheet2.xml><?xml version="1.0" encoding="utf-8"?>
<worksheet xmlns="http://schemas.openxmlformats.org/spreadsheetml/2006/main" xmlns:r="http://schemas.openxmlformats.org/officeDocument/2006/relationships">
  <sheetPr codeName="Tabelle1"/>
  <dimension ref="A1:R128"/>
  <sheetViews>
    <sheetView showGridLines="0" showRowColHeaders="0" showZeros="0" zoomScalePageLayoutView="0" workbookViewId="0" topLeftCell="A1">
      <selection activeCell="E128" sqref="E128"/>
    </sheetView>
  </sheetViews>
  <sheetFormatPr defaultColWidth="11.421875" defaultRowHeight="12.75"/>
  <cols>
    <col min="1" max="1" width="2.28125" style="167" customWidth="1"/>
    <col min="2" max="2" width="0.85546875" style="168" customWidth="1"/>
    <col min="3" max="3" width="0.5625" style="160" customWidth="1"/>
    <col min="4" max="4" width="7.8515625" style="160" customWidth="1"/>
    <col min="5" max="5" width="4.57421875" style="160" customWidth="1"/>
    <col min="6" max="6" width="12.57421875" style="160" customWidth="1"/>
    <col min="7" max="7" width="17.140625" style="160" customWidth="1"/>
    <col min="8" max="8" width="2.57421875" style="160" customWidth="1"/>
    <col min="9" max="9" width="11.7109375" style="160" customWidth="1"/>
    <col min="10" max="10" width="8.57421875" style="167" customWidth="1"/>
    <col min="11" max="11" width="3.00390625" style="160" customWidth="1"/>
    <col min="12" max="14" width="6.7109375" style="160" customWidth="1"/>
    <col min="15" max="15" width="3.00390625" style="160" customWidth="1"/>
    <col min="16" max="16" width="11.421875" style="160" hidden="1" customWidth="1"/>
    <col min="17" max="16384" width="11.421875" style="160" customWidth="1"/>
  </cols>
  <sheetData>
    <row r="1" spans="1:16" ht="27.75" customHeight="1">
      <c r="A1" s="1"/>
      <c r="B1" s="2"/>
      <c r="C1" s="3"/>
      <c r="D1" s="3"/>
      <c r="E1" s="400" t="s">
        <v>0</v>
      </c>
      <c r="F1" s="400"/>
      <c r="G1" s="400"/>
      <c r="H1" s="400"/>
      <c r="I1" s="400"/>
      <c r="J1" s="400"/>
      <c r="K1" s="4"/>
      <c r="L1" s="5" t="s">
        <v>4</v>
      </c>
      <c r="M1" s="6"/>
      <c r="N1" s="7"/>
      <c r="O1" s="4"/>
      <c r="P1" s="4"/>
    </row>
    <row r="2" spans="1:16" ht="14.25" customHeight="1">
      <c r="A2" s="1"/>
      <c r="B2" s="2"/>
      <c r="C2" s="8"/>
      <c r="D2" s="8"/>
      <c r="E2" s="401" t="s">
        <v>1</v>
      </c>
      <c r="F2" s="401"/>
      <c r="G2" s="401"/>
      <c r="H2" s="401"/>
      <c r="I2" s="401"/>
      <c r="J2" s="402"/>
      <c r="K2" s="269" t="s">
        <v>422</v>
      </c>
      <c r="L2" s="9" t="s">
        <v>5</v>
      </c>
      <c r="M2" s="10"/>
      <c r="N2" s="4"/>
      <c r="O2" s="4"/>
      <c r="P2" s="4"/>
    </row>
    <row r="3" spans="1:16" s="161" customFormat="1" ht="14.25" customHeight="1">
      <c r="A3" s="1"/>
      <c r="B3" s="2"/>
      <c r="C3" s="8"/>
      <c r="D3" s="8"/>
      <c r="E3" s="403" t="s">
        <v>2</v>
      </c>
      <c r="F3" s="403"/>
      <c r="G3" s="403"/>
      <c r="H3" s="403"/>
      <c r="I3" s="403"/>
      <c r="J3" s="404"/>
      <c r="K3" s="269"/>
      <c r="L3" s="9" t="s">
        <v>6</v>
      </c>
      <c r="M3" s="10"/>
      <c r="N3" s="4"/>
      <c r="O3" s="4"/>
      <c r="P3" s="4"/>
    </row>
    <row r="4" spans="1:16" s="161" customFormat="1" ht="14.25" customHeight="1">
      <c r="A4" s="1"/>
      <c r="B4" s="11"/>
      <c r="C4" s="12"/>
      <c r="D4" s="7"/>
      <c r="E4" s="7"/>
      <c r="F4" s="7"/>
      <c r="G4" s="7"/>
      <c r="H4" s="7"/>
      <c r="I4" s="7"/>
      <c r="J4" s="1"/>
      <c r="K4" s="269"/>
      <c r="L4" s="9" t="s">
        <v>7</v>
      </c>
      <c r="M4" s="10"/>
      <c r="N4" s="4"/>
      <c r="O4" s="4"/>
      <c r="P4" s="4"/>
    </row>
    <row r="5" spans="1:16" ht="14.25" customHeight="1">
      <c r="A5" s="1"/>
      <c r="B5" s="11"/>
      <c r="C5" s="4"/>
      <c r="D5" s="4"/>
      <c r="E5" s="4"/>
      <c r="F5" s="4"/>
      <c r="G5" s="4"/>
      <c r="H5" s="4"/>
      <c r="I5" s="4"/>
      <c r="J5" s="1"/>
      <c r="K5" s="270"/>
      <c r="L5" s="9">
        <f>Verbleib</f>
        <v>0</v>
      </c>
      <c r="M5" s="10"/>
      <c r="N5" s="4"/>
      <c r="O5" s="4"/>
      <c r="P5" s="4"/>
    </row>
    <row r="6" spans="1:16" ht="12.75">
      <c r="A6" s="13">
        <v>1</v>
      </c>
      <c r="B6" s="2"/>
      <c r="C6" s="14" t="s">
        <v>3</v>
      </c>
      <c r="D6" s="14"/>
      <c r="E6" s="4"/>
      <c r="F6" s="4"/>
      <c r="G6" s="4"/>
      <c r="H6" s="4"/>
      <c r="I6" s="4"/>
      <c r="J6" s="1"/>
      <c r="K6" s="4"/>
      <c r="L6" s="4"/>
      <c r="M6" s="10"/>
      <c r="N6" s="4"/>
      <c r="O6" s="4"/>
      <c r="P6" s="4"/>
    </row>
    <row r="7" spans="1:16" ht="9.75" customHeight="1">
      <c r="A7" s="1"/>
      <c r="B7" s="11"/>
      <c r="C7" s="15"/>
      <c r="D7" s="57" t="s">
        <v>423</v>
      </c>
      <c r="E7" s="57"/>
      <c r="F7" s="271"/>
      <c r="G7" s="271"/>
      <c r="H7" s="271"/>
      <c r="I7" s="271"/>
      <c r="J7" s="272"/>
      <c r="K7" s="271"/>
      <c r="L7" s="271"/>
      <c r="M7" s="271"/>
      <c r="N7" s="273"/>
      <c r="O7" s="4"/>
      <c r="P7" s="4"/>
    </row>
    <row r="8" spans="1:16" s="162" customFormat="1" ht="15.75" customHeight="1">
      <c r="A8" s="184"/>
      <c r="C8" s="22"/>
      <c r="D8" s="229">
        <f>Rechtsvertreter</f>
        <v>0</v>
      </c>
      <c r="E8" s="238"/>
      <c r="F8" s="274"/>
      <c r="G8" s="274"/>
      <c r="H8" s="274"/>
      <c r="I8" s="274"/>
      <c r="J8" s="275"/>
      <c r="K8" s="274"/>
      <c r="L8" s="230">
        <f>Datenblatt!$B$3</f>
        <v>0</v>
      </c>
      <c r="M8" s="17" t="s">
        <v>9</v>
      </c>
      <c r="N8" s="231">
        <f>Rechtsträgernummer</f>
        <v>0</v>
      </c>
      <c r="O8" s="4"/>
      <c r="P8" s="4"/>
    </row>
    <row r="9" spans="1:16" ht="9.75" customHeight="1">
      <c r="A9" s="1"/>
      <c r="B9" s="11"/>
      <c r="C9" s="18"/>
      <c r="D9" s="313" t="s">
        <v>147</v>
      </c>
      <c r="E9" s="19"/>
      <c r="F9" s="276"/>
      <c r="G9" s="276"/>
      <c r="H9" s="276"/>
      <c r="I9" s="276"/>
      <c r="J9" s="277"/>
      <c r="K9" s="276"/>
      <c r="L9" s="276"/>
      <c r="M9" s="276"/>
      <c r="N9" s="278"/>
      <c r="O9" s="4"/>
      <c r="P9" s="4"/>
    </row>
    <row r="10" spans="1:16" ht="15.75" customHeight="1">
      <c r="A10" s="1"/>
      <c r="B10" s="11"/>
      <c r="C10" s="23"/>
      <c r="D10" s="232" t="str">
        <f>Gremium</f>
        <v>den </v>
      </c>
      <c r="E10" s="234"/>
      <c r="F10" s="279"/>
      <c r="G10" s="279"/>
      <c r="H10" s="279"/>
      <c r="I10" s="279"/>
      <c r="J10" s="279"/>
      <c r="K10" s="279"/>
      <c r="L10" s="279"/>
      <c r="M10" s="279"/>
      <c r="N10" s="280"/>
      <c r="O10" s="4"/>
      <c r="P10" s="4"/>
    </row>
    <row r="11" spans="1:16" ht="6" customHeight="1">
      <c r="A11" s="1"/>
      <c r="B11" s="11"/>
      <c r="C11" s="4"/>
      <c r="D11" s="4"/>
      <c r="E11" s="4"/>
      <c r="F11" s="4"/>
      <c r="G11" s="4"/>
      <c r="H11" s="4"/>
      <c r="I11" s="4"/>
      <c r="J11" s="1"/>
      <c r="K11" s="4"/>
      <c r="L11" s="4"/>
      <c r="M11" s="4"/>
      <c r="N11" s="4"/>
      <c r="O11" s="4"/>
      <c r="P11" s="4"/>
    </row>
    <row r="12" spans="1:16" ht="12.75">
      <c r="A12" s="13">
        <v>2</v>
      </c>
      <c r="B12" s="2"/>
      <c r="C12" s="14" t="s">
        <v>10</v>
      </c>
      <c r="D12" s="14"/>
      <c r="E12" s="14"/>
      <c r="F12" s="4"/>
      <c r="G12" s="4"/>
      <c r="H12" s="4"/>
      <c r="I12" s="4"/>
      <c r="J12" s="1"/>
      <c r="K12" s="4"/>
      <c r="L12" s="4"/>
      <c r="M12" s="4"/>
      <c r="N12" s="4"/>
      <c r="O12" s="4"/>
      <c r="P12" s="4"/>
    </row>
    <row r="13" spans="1:16" s="163" customFormat="1" ht="9.75" customHeight="1">
      <c r="A13" s="1"/>
      <c r="B13" s="11"/>
      <c r="C13" s="15" t="s">
        <v>11</v>
      </c>
      <c r="D13" s="16" t="s">
        <v>131</v>
      </c>
      <c r="E13" s="16"/>
      <c r="F13" s="16"/>
      <c r="G13" s="16"/>
      <c r="H13" s="16"/>
      <c r="I13" s="16" t="s">
        <v>132</v>
      </c>
      <c r="J13" s="20"/>
      <c r="K13" s="20"/>
      <c r="L13" s="20"/>
      <c r="M13" s="16" t="s">
        <v>12</v>
      </c>
      <c r="N13" s="21"/>
      <c r="O13" s="4"/>
      <c r="P13" s="4"/>
    </row>
    <row r="14" spans="1:16" s="162" customFormat="1" ht="15.75" customHeight="1">
      <c r="A14" s="1"/>
      <c r="B14" s="11"/>
      <c r="C14" s="22"/>
      <c r="D14" s="229" t="str">
        <f>Anrede1</f>
        <v>Frau</v>
      </c>
      <c r="E14" s="229">
        <f>Name1</f>
        <v>0</v>
      </c>
      <c r="G14" s="274"/>
      <c r="H14" s="274"/>
      <c r="I14" s="229">
        <f>Vorname</f>
        <v>0</v>
      </c>
      <c r="J14" s="274"/>
      <c r="K14" s="274"/>
      <c r="L14" s="274"/>
      <c r="M14" s="233" t="str">
        <f>Geburtsdatum</f>
        <v>00.01.1900</v>
      </c>
      <c r="N14" s="281"/>
      <c r="O14" s="4"/>
      <c r="P14" s="4"/>
    </row>
    <row r="15" spans="1:16" ht="9.75" customHeight="1">
      <c r="A15" s="1"/>
      <c r="B15" s="11"/>
      <c r="C15" s="18" t="s">
        <v>399</v>
      </c>
      <c r="D15" s="19"/>
      <c r="E15" s="19"/>
      <c r="F15" s="276"/>
      <c r="G15" s="282"/>
      <c r="H15" s="276"/>
      <c r="I15" s="185"/>
      <c r="J15" s="283"/>
      <c r="K15" s="283"/>
      <c r="L15" s="283"/>
      <c r="M15" s="19" t="s">
        <v>13</v>
      </c>
      <c r="N15" s="284"/>
      <c r="O15" s="4"/>
      <c r="P15" s="4"/>
    </row>
    <row r="16" spans="1:16" ht="15.75" customHeight="1">
      <c r="A16" s="1"/>
      <c r="B16" s="11"/>
      <c r="C16" s="23"/>
      <c r="D16" s="232" t="str">
        <f>Adresse</f>
        <v>,  </v>
      </c>
      <c r="E16" s="234"/>
      <c r="F16" s="279"/>
      <c r="G16" s="279"/>
      <c r="H16" s="279"/>
      <c r="I16" s="186"/>
      <c r="J16" s="279"/>
      <c r="K16" s="279"/>
      <c r="L16" s="279"/>
      <c r="M16" s="187"/>
      <c r="N16" s="280"/>
      <c r="O16" s="4"/>
      <c r="P16" s="4"/>
    </row>
    <row r="17" spans="1:16" ht="7.5" customHeight="1">
      <c r="A17" s="1"/>
      <c r="B17" s="11"/>
      <c r="C17" s="24"/>
      <c r="D17" s="25"/>
      <c r="E17" s="25"/>
      <c r="F17" s="25"/>
      <c r="G17" s="25"/>
      <c r="H17" s="25"/>
      <c r="I17" s="25"/>
      <c r="J17" s="25"/>
      <c r="K17" s="25"/>
      <c r="L17" s="25"/>
      <c r="M17" s="25"/>
      <c r="N17" s="235">
        <f>Datensatznummer</f>
        <v>0</v>
      </c>
      <c r="O17" s="4"/>
      <c r="P17" s="4"/>
    </row>
    <row r="18" spans="1:16" ht="12.75">
      <c r="A18" s="1"/>
      <c r="B18" s="11"/>
      <c r="C18" s="4" t="s">
        <v>14</v>
      </c>
      <c r="D18" s="10"/>
      <c r="E18" s="10"/>
      <c r="F18" s="10"/>
      <c r="G18" s="10"/>
      <c r="H18" s="10"/>
      <c r="I18" s="10"/>
      <c r="J18" s="10"/>
      <c r="K18" s="10"/>
      <c r="L18" s="10"/>
      <c r="M18" s="10"/>
      <c r="N18" s="10"/>
      <c r="O18" s="4"/>
      <c r="P18" s="4"/>
    </row>
    <row r="19" spans="1:16" ht="7.5" customHeight="1">
      <c r="A19" s="1"/>
      <c r="B19" s="11"/>
      <c r="C19" s="4"/>
      <c r="D19" s="10"/>
      <c r="E19" s="10"/>
      <c r="F19" s="10"/>
      <c r="G19" s="10"/>
      <c r="H19" s="10"/>
      <c r="I19" s="10"/>
      <c r="J19" s="10"/>
      <c r="K19" s="10"/>
      <c r="L19" s="10"/>
      <c r="M19" s="10"/>
      <c r="N19" s="10"/>
      <c r="O19" s="4"/>
      <c r="P19" s="4"/>
    </row>
    <row r="20" spans="1:16" ht="12.75">
      <c r="A20" s="13">
        <v>3</v>
      </c>
      <c r="B20" s="2"/>
      <c r="C20" s="14" t="s">
        <v>15</v>
      </c>
      <c r="D20" s="10"/>
      <c r="E20" s="10"/>
      <c r="F20" s="10"/>
      <c r="G20" s="10"/>
      <c r="H20" s="10"/>
      <c r="I20" s="10"/>
      <c r="J20" s="10"/>
      <c r="K20" s="10"/>
      <c r="L20" s="10"/>
      <c r="M20" s="10"/>
      <c r="N20" s="10"/>
      <c r="O20" s="4"/>
      <c r="P20" s="4"/>
    </row>
    <row r="21" spans="1:16" s="164" customFormat="1" ht="9.75" customHeight="1">
      <c r="A21" s="26"/>
      <c r="B21" s="27"/>
      <c r="C21" s="303" t="str">
        <f>Anrede2</f>
        <v>Die Mitarbeiterin wird beschäftigt als</v>
      </c>
      <c r="D21" s="28"/>
      <c r="E21" s="28"/>
      <c r="F21" s="28"/>
      <c r="G21" s="28"/>
      <c r="H21" s="28"/>
      <c r="I21" s="28"/>
      <c r="J21" s="28"/>
      <c r="K21" s="28"/>
      <c r="L21" s="28"/>
      <c r="M21" s="28" t="s">
        <v>24</v>
      </c>
      <c r="N21" s="29"/>
      <c r="O21" s="30"/>
      <c r="P21" s="30"/>
    </row>
    <row r="22" spans="1:16" s="164" customFormat="1" ht="15.75" customHeight="1">
      <c r="A22" s="26"/>
      <c r="B22" s="27"/>
      <c r="C22" s="285" t="s">
        <v>16</v>
      </c>
      <c r="D22" s="236">
        <f>Berufsbezeichnung</f>
        <v>0</v>
      </c>
      <c r="E22" s="286"/>
      <c r="F22" s="279"/>
      <c r="G22" s="279"/>
      <c r="H22" s="279"/>
      <c r="I22" s="279"/>
      <c r="J22" s="279"/>
      <c r="K22" s="279"/>
      <c r="L22" s="279"/>
      <c r="M22" s="394" t="str">
        <f>Beschäftigungsbeginn</f>
        <v>00.01.1900</v>
      </c>
      <c r="N22" s="395"/>
      <c r="O22" s="194"/>
      <c r="P22" s="30"/>
    </row>
    <row r="23" spans="1:16" s="162" customFormat="1" ht="7.5" customHeight="1">
      <c r="A23" s="1"/>
      <c r="B23" s="11"/>
      <c r="C23" s="31"/>
      <c r="D23" s="32"/>
      <c r="E23" s="32"/>
      <c r="F23" s="32"/>
      <c r="G23" s="32"/>
      <c r="H23" s="32"/>
      <c r="I23" s="32"/>
      <c r="J23" s="287"/>
      <c r="K23" s="287"/>
      <c r="L23" s="287"/>
      <c r="M23" s="287"/>
      <c r="N23" s="288"/>
      <c r="O23" s="4"/>
      <c r="P23" s="4"/>
    </row>
    <row r="24" spans="1:16" s="165" customFormat="1" ht="10.5" customHeight="1">
      <c r="A24" s="1"/>
      <c r="B24" s="168"/>
      <c r="C24" s="33"/>
      <c r="D24" s="34" t="str">
        <f>Befristung</f>
        <v>im Angestelltenverhältnis unbefristet</v>
      </c>
      <c r="E24" s="34"/>
      <c r="F24" s="35"/>
      <c r="G24" s="34"/>
      <c r="H24" s="34"/>
      <c r="I24" s="328"/>
      <c r="J24" s="283"/>
      <c r="K24" s="283"/>
      <c r="L24" s="283"/>
      <c r="M24" s="283"/>
      <c r="N24" s="284"/>
      <c r="O24" s="4"/>
      <c r="P24" s="4"/>
    </row>
    <row r="25" spans="1:16" s="165" customFormat="1" ht="7.5" customHeight="1">
      <c r="A25" s="1"/>
      <c r="B25" s="11"/>
      <c r="C25" s="33"/>
      <c r="D25" s="237"/>
      <c r="E25" s="237"/>
      <c r="F25" s="34"/>
      <c r="G25" s="34"/>
      <c r="H25" s="34"/>
      <c r="I25" s="34"/>
      <c r="J25" s="283"/>
      <c r="K25" s="283"/>
      <c r="L25" s="283"/>
      <c r="M25" s="283"/>
      <c r="N25" s="284"/>
      <c r="O25" s="4"/>
      <c r="P25" s="4"/>
    </row>
    <row r="26" spans="1:16" s="165" customFormat="1" ht="12" customHeight="1">
      <c r="A26" s="1"/>
      <c r="B26" s="11"/>
      <c r="C26" s="33"/>
      <c r="D26" s="289"/>
      <c r="E26" s="238"/>
      <c r="F26" s="35"/>
      <c r="G26" s="34"/>
      <c r="H26" s="34"/>
      <c r="I26" s="36"/>
      <c r="J26" s="283"/>
      <c r="K26" s="283"/>
      <c r="L26" s="283"/>
      <c r="M26" s="283"/>
      <c r="N26" s="284"/>
      <c r="O26" s="4"/>
      <c r="P26" s="4"/>
    </row>
    <row r="27" spans="1:16" ht="9.75" customHeight="1">
      <c r="A27" s="1"/>
      <c r="B27" s="11"/>
      <c r="C27" s="37"/>
      <c r="D27" s="38"/>
      <c r="E27" s="38"/>
      <c r="F27" s="39"/>
      <c r="G27" s="38"/>
      <c r="H27" s="38"/>
      <c r="I27" s="38"/>
      <c r="J27" s="290"/>
      <c r="K27" s="290"/>
      <c r="L27" s="290"/>
      <c r="M27" s="290"/>
      <c r="N27" s="291"/>
      <c r="O27" s="4"/>
      <c r="P27" s="4"/>
    </row>
    <row r="28" spans="1:16" s="163" customFormat="1" ht="9.75" customHeight="1">
      <c r="A28" s="1"/>
      <c r="B28" s="11"/>
      <c r="C28" s="40" t="s">
        <v>17</v>
      </c>
      <c r="D28" s="20"/>
      <c r="E28" s="20"/>
      <c r="F28" s="41" t="s">
        <v>18</v>
      </c>
      <c r="G28" s="42"/>
      <c r="H28" s="41" t="s">
        <v>25</v>
      </c>
      <c r="I28" s="20"/>
      <c r="J28" s="43"/>
      <c r="K28" s="43"/>
      <c r="L28" s="43"/>
      <c r="M28" s="43"/>
      <c r="N28" s="44"/>
      <c r="O28" s="4"/>
      <c r="P28" s="13"/>
    </row>
    <row r="29" spans="1:16" s="166" customFormat="1" ht="12" customHeight="1">
      <c r="A29" s="45"/>
      <c r="B29" s="11"/>
      <c r="C29" s="46"/>
      <c r="D29" s="377" t="str">
        <f>Eingruppierung</f>
        <v>E 01 </v>
      </c>
      <c r="E29" s="239"/>
      <c r="F29" s="239" t="e">
        <f>VLOOKUP(MAX(0,MIN(14,H89)),Datenblatt!A126:E140,IF(O86=TRUE,4,5),FALSE)</f>
        <v>#VALUE!</v>
      </c>
      <c r="G29" s="333">
        <f>Prozentzeit</f>
        <v>0</v>
      </c>
      <c r="H29" s="194"/>
      <c r="I29" s="47" t="str">
        <f>Arbeitsstunden</f>
        <v>= zur Zeit 0,000 Wochenstunden</v>
      </c>
      <c r="J29" s="14"/>
      <c r="K29" s="240"/>
      <c r="L29" s="292"/>
      <c r="M29" s="282"/>
      <c r="N29" s="48"/>
      <c r="O29" s="14"/>
      <c r="P29" s="13"/>
    </row>
    <row r="30" spans="1:16" s="166" customFormat="1" ht="6" customHeight="1">
      <c r="A30" s="45"/>
      <c r="B30" s="11"/>
      <c r="C30" s="46"/>
      <c r="D30" s="49"/>
      <c r="E30" s="49"/>
      <c r="F30" s="50"/>
      <c r="G30" s="50"/>
      <c r="H30" s="51"/>
      <c r="I30" s="52"/>
      <c r="J30" s="53"/>
      <c r="K30" s="54"/>
      <c r="L30" s="55"/>
      <c r="M30" s="54"/>
      <c r="N30" s="56"/>
      <c r="O30" s="14"/>
      <c r="P30" s="13"/>
    </row>
    <row r="31" spans="1:16" ht="9.75" customHeight="1">
      <c r="A31" s="1"/>
      <c r="B31" s="11"/>
      <c r="C31" s="15" t="s">
        <v>434</v>
      </c>
      <c r="D31" s="57"/>
      <c r="E31" s="57"/>
      <c r="F31" s="57"/>
      <c r="G31" s="57"/>
      <c r="H31" s="57"/>
      <c r="I31" s="57"/>
      <c r="J31" s="58"/>
      <c r="K31" s="57"/>
      <c r="L31" s="57"/>
      <c r="M31" s="57"/>
      <c r="N31" s="59"/>
      <c r="O31" s="4"/>
      <c r="P31" s="13"/>
    </row>
    <row r="32" spans="1:16" ht="12.75">
      <c r="A32" s="1"/>
      <c r="C32" s="60"/>
      <c r="D32" s="50">
        <f>KZVK</f>
        <v>0</v>
      </c>
      <c r="E32" s="50"/>
      <c r="F32" s="12"/>
      <c r="G32" s="289"/>
      <c r="H32" s="51"/>
      <c r="I32" s="14"/>
      <c r="J32" s="61"/>
      <c r="K32" s="51"/>
      <c r="L32" s="51"/>
      <c r="M32" s="51"/>
      <c r="N32" s="62"/>
      <c r="O32" s="4"/>
      <c r="P32" s="13"/>
    </row>
    <row r="33" spans="1:16" ht="6" customHeight="1">
      <c r="A33" s="87"/>
      <c r="B33" s="11"/>
      <c r="C33" s="37"/>
      <c r="D33" s="38"/>
      <c r="E33" s="38"/>
      <c r="F33" s="38"/>
      <c r="G33" s="38"/>
      <c r="H33" s="38"/>
      <c r="I33" s="38"/>
      <c r="J33" s="63"/>
      <c r="K33" s="38"/>
      <c r="L33" s="38"/>
      <c r="M33" s="38"/>
      <c r="N33" s="64"/>
      <c r="O33" s="4"/>
      <c r="P33" s="13"/>
    </row>
    <row r="34" spans="1:16" ht="9.75" customHeight="1">
      <c r="A34" s="87"/>
      <c r="B34" s="11"/>
      <c r="C34" s="15" t="s">
        <v>19</v>
      </c>
      <c r="D34" s="57"/>
      <c r="E34" s="57"/>
      <c r="F34" s="57"/>
      <c r="G34" s="57"/>
      <c r="H34" s="57"/>
      <c r="I34" s="16"/>
      <c r="J34" s="41"/>
      <c r="K34" s="16"/>
      <c r="L34" s="16"/>
      <c r="M34" s="16"/>
      <c r="N34" s="59"/>
      <c r="O34" s="4"/>
      <c r="P34" s="13"/>
    </row>
    <row r="35" spans="1:16" ht="13.5" customHeight="1">
      <c r="A35" s="188"/>
      <c r="C35" s="60" t="s">
        <v>20</v>
      </c>
      <c r="D35" s="242" t="str">
        <f>IF(ISBLANK(Einrichtung_manuell)=TRUE,Einrichtung&amp;" ("&amp;Rechtsträgernummer&amp;")",Einrichtung_manuell)</f>
        <v>0 (0)</v>
      </c>
      <c r="E35" s="293"/>
      <c r="F35" s="25"/>
      <c r="G35" s="25"/>
      <c r="H35" s="25"/>
      <c r="I35" s="65"/>
      <c r="J35" s="65"/>
      <c r="K35" s="65"/>
      <c r="L35" s="65"/>
      <c r="M35" s="65"/>
      <c r="N35" s="66"/>
      <c r="O35" s="4"/>
      <c r="P35" s="13"/>
    </row>
    <row r="36" spans="1:16" ht="9" customHeight="1">
      <c r="A36" s="87"/>
      <c r="B36" s="11"/>
      <c r="C36" s="67" t="s">
        <v>21</v>
      </c>
      <c r="D36" s="68"/>
      <c r="E36" s="68"/>
      <c r="F36" s="24"/>
      <c r="G36" s="24"/>
      <c r="H36" s="24"/>
      <c r="I36" s="19"/>
      <c r="J36" s="69"/>
      <c r="K36" s="19"/>
      <c r="L36" s="19"/>
      <c r="M36" s="19"/>
      <c r="N36" s="70"/>
      <c r="O36" s="4"/>
      <c r="P36" s="13"/>
    </row>
    <row r="37" spans="1:16" ht="13.5" customHeight="1">
      <c r="A37" s="188"/>
      <c r="B37" s="11"/>
      <c r="C37" s="294" t="s">
        <v>8</v>
      </c>
      <c r="D37" s="242" t="str">
        <f>IF(ISBLANK(Vertretungsperson_manuell)=TRUE,Vertretungsperson&amp;" oder ein vom Vorstand bestimmtes Mitglied",Vertretungsperson_manuell)</f>
        <v>0 oder ein vom Vorstand bestimmtes Mitglied</v>
      </c>
      <c r="E37" s="295"/>
      <c r="F37" s="71"/>
      <c r="G37" s="71"/>
      <c r="H37" s="71"/>
      <c r="I37" s="71"/>
      <c r="J37" s="72"/>
      <c r="K37" s="71"/>
      <c r="L37" s="71"/>
      <c r="M37" s="71"/>
      <c r="N37" s="73"/>
      <c r="O37" s="4"/>
      <c r="P37" s="13"/>
    </row>
    <row r="38" spans="1:16" s="165" customFormat="1" ht="12.75">
      <c r="A38" s="87"/>
      <c r="B38" s="11"/>
      <c r="C38" s="74" t="s">
        <v>342</v>
      </c>
      <c r="D38" s="75"/>
      <c r="E38" s="75"/>
      <c r="F38" s="75"/>
      <c r="G38" s="75"/>
      <c r="H38" s="75"/>
      <c r="I38" s="75"/>
      <c r="J38" s="76"/>
      <c r="K38" s="75"/>
      <c r="L38" s="75"/>
      <c r="M38" s="75"/>
      <c r="N38" s="77"/>
      <c r="O38" s="4"/>
      <c r="P38" s="13"/>
    </row>
    <row r="39" spans="1:16" s="165" customFormat="1" ht="12.75">
      <c r="A39" s="1"/>
      <c r="B39" s="11"/>
      <c r="C39" s="78" t="s">
        <v>22</v>
      </c>
      <c r="D39" s="79"/>
      <c r="E39" s="79"/>
      <c r="F39" s="79"/>
      <c r="G39" s="79"/>
      <c r="H39" s="79"/>
      <c r="I39" s="79"/>
      <c r="J39" s="80"/>
      <c r="K39" s="79"/>
      <c r="L39" s="79"/>
      <c r="M39" s="79"/>
      <c r="N39" s="81"/>
      <c r="O39" s="4"/>
      <c r="P39" s="13"/>
    </row>
    <row r="40" spans="1:16" s="165" customFormat="1" ht="12.75">
      <c r="A40" s="1"/>
      <c r="B40" s="11"/>
      <c r="C40" s="78" t="s">
        <v>23</v>
      </c>
      <c r="D40" s="79"/>
      <c r="E40" s="79"/>
      <c r="F40" s="79"/>
      <c r="G40" s="79"/>
      <c r="H40" s="79"/>
      <c r="I40" s="79"/>
      <c r="J40" s="80"/>
      <c r="K40" s="79"/>
      <c r="L40" s="79"/>
      <c r="M40" s="79"/>
      <c r="N40" s="81"/>
      <c r="O40" s="4"/>
      <c r="P40" s="13"/>
    </row>
    <row r="41" spans="1:16" s="165" customFormat="1" ht="12.75">
      <c r="A41" s="1"/>
      <c r="B41" s="11"/>
      <c r="C41" s="78" t="s">
        <v>343</v>
      </c>
      <c r="D41" s="79"/>
      <c r="E41" s="79"/>
      <c r="F41" s="79"/>
      <c r="G41" s="79"/>
      <c r="H41" s="79"/>
      <c r="I41" s="79"/>
      <c r="J41" s="80"/>
      <c r="K41" s="79"/>
      <c r="L41" s="79"/>
      <c r="M41" s="79"/>
      <c r="N41" s="81"/>
      <c r="O41" s="4"/>
      <c r="P41" s="13"/>
    </row>
    <row r="42" spans="1:16" s="165" customFormat="1" ht="12.75">
      <c r="A42" s="1"/>
      <c r="B42" s="11"/>
      <c r="C42" s="78" t="s">
        <v>344</v>
      </c>
      <c r="D42" s="79"/>
      <c r="E42" s="79"/>
      <c r="F42" s="79"/>
      <c r="G42" s="79"/>
      <c r="H42" s="79"/>
      <c r="I42" s="79"/>
      <c r="J42" s="80"/>
      <c r="K42" s="79"/>
      <c r="L42" s="79"/>
      <c r="M42" s="79"/>
      <c r="N42" s="81"/>
      <c r="O42" s="4"/>
      <c r="P42" s="13"/>
    </row>
    <row r="43" spans="1:16" s="165" customFormat="1" ht="12.75">
      <c r="A43" s="1"/>
      <c r="B43" s="11"/>
      <c r="C43" s="82"/>
      <c r="D43" s="83"/>
      <c r="E43" s="83"/>
      <c r="F43" s="83"/>
      <c r="G43" s="83"/>
      <c r="H43" s="83"/>
      <c r="I43" s="83"/>
      <c r="J43" s="84"/>
      <c r="K43" s="83"/>
      <c r="L43" s="83"/>
      <c r="M43" s="83"/>
      <c r="N43" s="85"/>
      <c r="O43" s="4"/>
      <c r="P43" s="4"/>
    </row>
    <row r="44" spans="1:16" ht="4.5" customHeight="1">
      <c r="A44" s="1"/>
      <c r="B44" s="11"/>
      <c r="C44" s="4"/>
      <c r="D44" s="4"/>
      <c r="E44" s="4"/>
      <c r="F44" s="4"/>
      <c r="G44" s="4"/>
      <c r="H44" s="4"/>
      <c r="I44" s="4"/>
      <c r="J44" s="1"/>
      <c r="K44" s="4"/>
      <c r="L44" s="4"/>
      <c r="M44" s="4"/>
      <c r="N44" s="4"/>
      <c r="O44" s="4"/>
      <c r="P44" s="4"/>
    </row>
    <row r="45" spans="1:16" ht="12.75">
      <c r="A45" s="13">
        <v>4</v>
      </c>
      <c r="B45" s="2"/>
      <c r="C45" s="14" t="s">
        <v>26</v>
      </c>
      <c r="D45" s="4"/>
      <c r="E45" s="4"/>
      <c r="F45" s="4"/>
      <c r="G45" s="4"/>
      <c r="H45" s="4"/>
      <c r="I45" s="4"/>
      <c r="J45" s="1"/>
      <c r="K45" s="4"/>
      <c r="L45" s="4"/>
      <c r="M45" s="4"/>
      <c r="N45" s="4"/>
      <c r="O45" s="4"/>
      <c r="P45" s="4"/>
    </row>
    <row r="46" spans="1:16" ht="12.75">
      <c r="A46" s="1"/>
      <c r="B46" s="51"/>
      <c r="C46" s="296"/>
      <c r="D46" s="357">
        <f>IF(Datenblatt!B12=TRUE,"Die monatliche Arbeitszeit wird bei Änderungen der Geringfügigkeitsgrenze entsprechend angepaßt.","")</f>
      </c>
      <c r="E46" s="297"/>
      <c r="F46" s="57"/>
      <c r="G46" s="57"/>
      <c r="H46" s="57"/>
      <c r="I46" s="57"/>
      <c r="J46" s="58"/>
      <c r="K46" s="57"/>
      <c r="L46" s="57"/>
      <c r="M46" s="57"/>
      <c r="N46" s="86"/>
      <c r="O46" s="4"/>
      <c r="P46" s="4"/>
    </row>
    <row r="47" spans="1:16" ht="12.75">
      <c r="A47" s="1"/>
      <c r="B47" s="11"/>
      <c r="C47" s="355">
        <f>IF(Datenblatt!B25=1,""," Das Beschäftigungsverhältnis von "&amp;D14&amp;" "&amp;E14)</f>
      </c>
      <c r="D47" s="358"/>
      <c r="E47" s="286"/>
      <c r="F47" s="24"/>
      <c r="G47" s="24"/>
      <c r="H47" s="24"/>
      <c r="I47" s="24"/>
      <c r="J47" s="87"/>
      <c r="K47" s="24"/>
      <c r="L47" s="24"/>
      <c r="M47" s="24"/>
      <c r="N47" s="70"/>
      <c r="O47" s="4"/>
      <c r="P47" s="4"/>
    </row>
    <row r="48" spans="1:16" ht="12.75">
      <c r="A48" s="1"/>
      <c r="B48" s="11"/>
      <c r="C48" s="355" t="str">
        <f>Sondervereinbarung1</f>
        <v> keine</v>
      </c>
      <c r="D48" s="358"/>
      <c r="E48" s="286"/>
      <c r="F48" s="24"/>
      <c r="G48" s="24"/>
      <c r="H48" s="24"/>
      <c r="I48" s="24"/>
      <c r="J48" s="87"/>
      <c r="K48" s="24"/>
      <c r="L48" s="24"/>
      <c r="M48" s="24"/>
      <c r="N48" s="70"/>
      <c r="O48" s="4"/>
      <c r="P48" s="4"/>
    </row>
    <row r="49" spans="1:16" ht="12.75">
      <c r="A49" s="1"/>
      <c r="B49" s="11"/>
      <c r="C49" s="355">
        <f>Sondervereinbarung2</f>
      </c>
      <c r="D49" s="358"/>
      <c r="E49" s="286"/>
      <c r="F49" s="24"/>
      <c r="G49" s="24"/>
      <c r="H49" s="24"/>
      <c r="I49" s="24"/>
      <c r="J49" s="87"/>
      <c r="K49" s="24"/>
      <c r="L49" s="24"/>
      <c r="M49" s="24"/>
      <c r="N49" s="70"/>
      <c r="O49" s="4"/>
      <c r="P49" s="4"/>
    </row>
    <row r="50" spans="1:16" ht="12.75">
      <c r="A50" s="1"/>
      <c r="B50" s="11"/>
      <c r="C50" s="355">
        <f>Sondervereinbarung3</f>
      </c>
      <c r="D50" s="358"/>
      <c r="E50" s="286"/>
      <c r="F50" s="24"/>
      <c r="G50" s="24"/>
      <c r="H50" s="24"/>
      <c r="I50" s="24"/>
      <c r="J50" s="87"/>
      <c r="K50" s="24"/>
      <c r="L50" s="24"/>
      <c r="M50" s="24"/>
      <c r="N50" s="70"/>
      <c r="O50" s="4"/>
      <c r="P50" s="4"/>
    </row>
    <row r="51" spans="1:16" ht="12.75">
      <c r="A51" s="1"/>
      <c r="B51" s="11"/>
      <c r="C51" s="355">
        <f>Sondervereinbarung4</f>
      </c>
      <c r="D51" s="358"/>
      <c r="E51" s="286"/>
      <c r="F51" s="24"/>
      <c r="G51" s="24"/>
      <c r="H51" s="24"/>
      <c r="I51" s="24"/>
      <c r="J51" s="87"/>
      <c r="K51" s="24"/>
      <c r="L51" s="24"/>
      <c r="M51" s="24"/>
      <c r="N51" s="70"/>
      <c r="O51" s="4"/>
      <c r="P51" s="4"/>
    </row>
    <row r="52" spans="1:16" ht="12.75">
      <c r="A52" s="1"/>
      <c r="B52" s="11"/>
      <c r="C52" s="355">
        <f>Sondervereinbarung5</f>
      </c>
      <c r="D52" s="358"/>
      <c r="E52" s="286"/>
      <c r="F52" s="24"/>
      <c r="G52" s="24"/>
      <c r="H52" s="24"/>
      <c r="I52" s="24"/>
      <c r="J52" s="87"/>
      <c r="K52" s="24"/>
      <c r="L52" s="24"/>
      <c r="M52" s="24"/>
      <c r="N52" s="70"/>
      <c r="O52" s="4"/>
      <c r="P52" s="4"/>
    </row>
    <row r="53" spans="1:16" ht="12.75">
      <c r="A53" s="1"/>
      <c r="B53" s="11"/>
      <c r="C53" s="355">
        <f>Sondervereinbarung6</f>
        <v>0</v>
      </c>
      <c r="D53" s="358"/>
      <c r="E53" s="286"/>
      <c r="F53" s="24"/>
      <c r="G53" s="24"/>
      <c r="H53" s="24"/>
      <c r="I53" s="24"/>
      <c r="J53" s="87"/>
      <c r="K53" s="24"/>
      <c r="L53" s="24"/>
      <c r="M53" s="24"/>
      <c r="N53" s="70"/>
      <c r="O53" s="4"/>
      <c r="P53" s="4"/>
    </row>
    <row r="54" spans="1:16" ht="12.75">
      <c r="A54" s="1"/>
      <c r="B54" s="11"/>
      <c r="C54" s="355">
        <f>Sondervereinbarung7</f>
        <v>0</v>
      </c>
      <c r="D54" s="358"/>
      <c r="E54" s="286"/>
      <c r="F54" s="24"/>
      <c r="G54" s="24"/>
      <c r="H54" s="24"/>
      <c r="I54" s="24"/>
      <c r="J54" s="87"/>
      <c r="K54" s="24"/>
      <c r="L54" s="24"/>
      <c r="M54" s="24"/>
      <c r="N54" s="70"/>
      <c r="O54" s="4"/>
      <c r="P54" s="4"/>
    </row>
    <row r="55" spans="1:16" ht="12.75">
      <c r="A55" s="1"/>
      <c r="B55" s="11"/>
      <c r="C55" s="355">
        <f>Sondervereinbarung8</f>
        <v>0</v>
      </c>
      <c r="D55" s="358"/>
      <c r="E55" s="286"/>
      <c r="F55" s="24"/>
      <c r="G55" s="24"/>
      <c r="H55" s="24"/>
      <c r="I55" s="24"/>
      <c r="J55" s="87"/>
      <c r="K55" s="24"/>
      <c r="L55" s="24"/>
      <c r="M55" s="24"/>
      <c r="N55" s="70"/>
      <c r="O55" s="4"/>
      <c r="P55" s="4"/>
    </row>
    <row r="56" spans="1:16" ht="12.75">
      <c r="A56" s="1"/>
      <c r="B56" s="11"/>
      <c r="C56" s="355"/>
      <c r="D56" s="358"/>
      <c r="E56" s="286"/>
      <c r="F56" s="24"/>
      <c r="G56" s="24"/>
      <c r="H56" s="24"/>
      <c r="I56" s="24"/>
      <c r="J56" s="87"/>
      <c r="K56" s="24"/>
      <c r="L56" s="24"/>
      <c r="M56" s="24"/>
      <c r="N56" s="70"/>
      <c r="O56" s="4"/>
      <c r="P56" s="4"/>
    </row>
    <row r="57" spans="1:16" ht="12.75">
      <c r="A57" s="1"/>
      <c r="B57" s="11"/>
      <c r="C57" s="355"/>
      <c r="D57" s="358"/>
      <c r="E57" s="286"/>
      <c r="F57" s="24"/>
      <c r="G57" s="24"/>
      <c r="H57" s="24"/>
      <c r="I57" s="24"/>
      <c r="J57" s="87"/>
      <c r="K57" s="24"/>
      <c r="L57" s="24"/>
      <c r="M57" s="24"/>
      <c r="N57" s="70"/>
      <c r="O57" s="4"/>
      <c r="P57" s="4"/>
    </row>
    <row r="58" spans="1:16" ht="12.75">
      <c r="A58" s="1"/>
      <c r="B58" s="11"/>
      <c r="C58" s="356"/>
      <c r="D58" s="359"/>
      <c r="E58" s="244"/>
      <c r="F58" s="38"/>
      <c r="G58" s="38"/>
      <c r="H58" s="38"/>
      <c r="I58" s="38"/>
      <c r="J58" s="88"/>
      <c r="K58" s="38"/>
      <c r="L58" s="38"/>
      <c r="M58" s="38"/>
      <c r="N58" s="64"/>
      <c r="O58" s="4"/>
      <c r="P58" s="4"/>
    </row>
    <row r="59" spans="1:16" ht="4.5" customHeight="1">
      <c r="A59" s="1"/>
      <c r="B59" s="11"/>
      <c r="C59" s="4"/>
      <c r="D59" s="4"/>
      <c r="E59" s="4"/>
      <c r="F59" s="4"/>
      <c r="G59" s="4"/>
      <c r="H59" s="4"/>
      <c r="I59" s="4"/>
      <c r="J59" s="1"/>
      <c r="K59" s="4"/>
      <c r="L59" s="4"/>
      <c r="M59" s="4"/>
      <c r="N59" s="4"/>
      <c r="O59" s="4"/>
      <c r="P59" s="4"/>
    </row>
    <row r="60" spans="1:16" ht="12.75">
      <c r="A60" s="13">
        <v>5</v>
      </c>
      <c r="B60" s="2"/>
      <c r="C60" s="14" t="s">
        <v>27</v>
      </c>
      <c r="D60" s="4"/>
      <c r="E60" s="4"/>
      <c r="F60" s="4"/>
      <c r="G60" s="4"/>
      <c r="H60" s="4"/>
      <c r="I60" s="4"/>
      <c r="J60" s="1"/>
      <c r="K60" s="4"/>
      <c r="L60" s="4"/>
      <c r="M60" s="4"/>
      <c r="N60" s="4"/>
      <c r="O60" s="4"/>
      <c r="P60" s="4"/>
    </row>
    <row r="61" spans="1:16" s="165" customFormat="1" ht="12.75">
      <c r="A61" s="1"/>
      <c r="B61" s="168"/>
      <c r="C61" s="89" t="str">
        <f>"Die Aufgaben und Befugnisse "&amp;IF(Mitarbeitergeschlecht="m","des Mitarbeiters ","der Mitarbeiterin ")&amp;"richten sich nach einer Dienstanweisung, die Bestandteil dieses Vertrages ist."</f>
        <v>Die Aufgaben und Befugnisse der Mitarbeiterin richten sich nach einer Dienstanweisung, die Bestandteil dieses Vertrages ist.</v>
      </c>
      <c r="D61" s="75"/>
      <c r="E61" s="75"/>
      <c r="F61" s="75"/>
      <c r="G61" s="75"/>
      <c r="H61" s="75"/>
      <c r="I61" s="75"/>
      <c r="J61" s="76"/>
      <c r="K61" s="75"/>
      <c r="L61" s="75"/>
      <c r="M61" s="75"/>
      <c r="N61" s="77"/>
      <c r="O61" s="4"/>
      <c r="P61" s="4"/>
    </row>
    <row r="62" spans="1:16" ht="12.75">
      <c r="A62" s="1"/>
      <c r="B62" s="11"/>
      <c r="C62" s="18" t="s">
        <v>28</v>
      </c>
      <c r="D62" s="24"/>
      <c r="E62" s="24"/>
      <c r="F62" s="24"/>
      <c r="G62" s="24"/>
      <c r="H62" s="24"/>
      <c r="I62" s="24"/>
      <c r="J62" s="87"/>
      <c r="K62" s="24"/>
      <c r="L62" s="24"/>
      <c r="M62" s="24"/>
      <c r="N62" s="70"/>
      <c r="O62" s="4"/>
      <c r="P62" s="4"/>
    </row>
    <row r="63" spans="1:16" ht="12.75">
      <c r="A63" s="193"/>
      <c r="B63" s="11"/>
      <c r="C63" s="217" t="str">
        <f>Dienstanweisung</f>
        <v> Dienstanweisung vom                              . (Anlage zum Dienstvertrag)</v>
      </c>
      <c r="D63" s="298"/>
      <c r="E63" s="286"/>
      <c r="F63" s="24"/>
      <c r="G63" s="243"/>
      <c r="H63" s="24"/>
      <c r="I63" s="24"/>
      <c r="J63" s="87"/>
      <c r="K63" s="24"/>
      <c r="L63" s="24"/>
      <c r="M63" s="24"/>
      <c r="N63" s="70"/>
      <c r="O63" s="4"/>
      <c r="P63" s="4"/>
    </row>
    <row r="64" spans="1:16" ht="12.75">
      <c r="A64" s="1"/>
      <c r="B64" s="11"/>
      <c r="C64" s="82"/>
      <c r="D64" s="299"/>
      <c r="E64" s="244"/>
      <c r="F64" s="38"/>
      <c r="G64" s="38"/>
      <c r="H64" s="38"/>
      <c r="I64" s="38"/>
      <c r="J64" s="88"/>
      <c r="K64" s="38"/>
      <c r="L64" s="38"/>
      <c r="M64" s="38"/>
      <c r="N64" s="64"/>
      <c r="O64" s="4"/>
      <c r="P64" s="4"/>
    </row>
    <row r="65" spans="1:16" ht="15">
      <c r="A65" s="13">
        <v>6</v>
      </c>
      <c r="B65" s="4"/>
      <c r="C65" s="14" t="s">
        <v>29</v>
      </c>
      <c r="D65" s="91"/>
      <c r="E65" s="91"/>
      <c r="F65" s="91"/>
      <c r="G65" s="91"/>
      <c r="H65" s="91"/>
      <c r="I65" s="91"/>
      <c r="J65" s="8"/>
      <c r="K65" s="4"/>
      <c r="L65" s="218">
        <f>khSummeTMJ("t",SUM(L68:L70),SUM(M68:M70),SUM(N68:N70))</f>
        <v>0</v>
      </c>
      <c r="M65" s="218">
        <f>khSummeTMJ("m",SUM(L68:L70),SUM(M68:M70),SUM(N68:N70))</f>
        <v>0</v>
      </c>
      <c r="N65" s="218">
        <f>khSummeTMJ("j",SUM(L68:L70),SUM(M68:M70),SUM(N68:N70))</f>
        <v>0</v>
      </c>
      <c r="O65" s="4"/>
      <c r="P65" s="1"/>
    </row>
    <row r="66" spans="1:16" ht="15">
      <c r="A66" s="4"/>
      <c r="B66" s="4"/>
      <c r="C66" s="92" t="s">
        <v>30</v>
      </c>
      <c r="D66" s="93"/>
      <c r="E66" s="93"/>
      <c r="F66" s="93"/>
      <c r="G66" s="93"/>
      <c r="H66" s="93"/>
      <c r="I66" s="93"/>
      <c r="J66" s="94"/>
      <c r="K66" s="94"/>
      <c r="L66" s="13" t="s">
        <v>31</v>
      </c>
      <c r="M66" s="95" t="s">
        <v>32</v>
      </c>
      <c r="N66" s="95" t="s">
        <v>33</v>
      </c>
      <c r="O66" s="4"/>
      <c r="P66" s="1"/>
    </row>
    <row r="67" spans="1:16" ht="12.75">
      <c r="A67" s="4"/>
      <c r="B67" s="4"/>
      <c r="C67" s="89" t="s">
        <v>34</v>
      </c>
      <c r="D67" s="75"/>
      <c r="E67" s="75"/>
      <c r="F67" s="75"/>
      <c r="G67" s="75"/>
      <c r="H67" s="75"/>
      <c r="I67" s="96" t="s">
        <v>35</v>
      </c>
      <c r="J67" s="97" t="s">
        <v>36</v>
      </c>
      <c r="K67" s="4"/>
      <c r="L67" s="98"/>
      <c r="M67" s="99"/>
      <c r="N67" s="99"/>
      <c r="O67" s="245"/>
      <c r="P67" s="246"/>
    </row>
    <row r="68" spans="1:18" ht="15">
      <c r="A68" s="4"/>
      <c r="B68" s="4"/>
      <c r="C68" s="247"/>
      <c r="D68" s="298"/>
      <c r="E68" s="4"/>
      <c r="F68" s="100"/>
      <c r="G68" s="100"/>
      <c r="H68" s="100"/>
      <c r="I68" s="300"/>
      <c r="J68" s="396"/>
      <c r="K68" s="397"/>
      <c r="L68" s="222">
        <f>khVonBis("m","t",I68,J68,P68)*IF(Q68=TRUE,-1,1)</f>
        <v>0</v>
      </c>
      <c r="M68" s="221">
        <f>khVonBis("m","m",I68,J68,P68)*IF(Q68=TRUE,-1,1)</f>
        <v>0</v>
      </c>
      <c r="N68" s="221">
        <f>khVonBis("m","j",I68,J68,P68)*IF(Q68=TRUE,-1,1)</f>
        <v>0</v>
      </c>
      <c r="O68" s="219">
        <f>IF(Q68=TRUE,"X","")</f>
      </c>
      <c r="P68" s="248">
        <f>IF(ISBLANK(R68),1,R68)</f>
        <v>1</v>
      </c>
      <c r="Q68" s="332" t="b">
        <v>0</v>
      </c>
      <c r="R68" s="380"/>
    </row>
    <row r="69" spans="1:18" ht="15">
      <c r="A69" s="4"/>
      <c r="B69" s="4"/>
      <c r="C69" s="247"/>
      <c r="D69" s="298"/>
      <c r="E69" s="4"/>
      <c r="F69" s="100"/>
      <c r="G69" s="100"/>
      <c r="H69" s="100"/>
      <c r="I69" s="300"/>
      <c r="J69" s="396"/>
      <c r="K69" s="397"/>
      <c r="L69" s="222">
        <f>khVonBis("m","t",I69,J69,P69)*IF(Q69=TRUE,-1,1)</f>
        <v>0</v>
      </c>
      <c r="M69" s="221">
        <f>khVonBis("m","m",I69,J69,P69)*IF(Q69=TRUE,-1,1)</f>
        <v>0</v>
      </c>
      <c r="N69" s="221">
        <f>khVonBis("m","j",I69,J69,P69)*IF(Q69=TRUE,-1,1)</f>
        <v>0</v>
      </c>
      <c r="O69" s="219">
        <f>IF(Q69=TRUE,"X","")</f>
      </c>
      <c r="P69" s="248">
        <f>IF(ISBLANK(R69),1,R69)</f>
        <v>1</v>
      </c>
      <c r="Q69" s="332" t="b">
        <v>0</v>
      </c>
      <c r="R69" s="380"/>
    </row>
    <row r="70" spans="1:18" ht="15">
      <c r="A70" s="4"/>
      <c r="B70" s="4"/>
      <c r="C70" s="249"/>
      <c r="D70" s="299"/>
      <c r="E70" s="38"/>
      <c r="F70" s="101"/>
      <c r="G70" s="101"/>
      <c r="H70" s="101"/>
      <c r="I70" s="301"/>
      <c r="J70" s="398"/>
      <c r="K70" s="399"/>
      <c r="L70" s="222">
        <f>khVonBis("m","t",I70,J70,P70)*IF(Q70=TRUE,-1,1)</f>
        <v>0</v>
      </c>
      <c r="M70" s="221">
        <f>khVonBis("m","m",I70,J70,P70)*IF(Q70=TRUE,-1,1)</f>
        <v>0</v>
      </c>
      <c r="N70" s="221">
        <f>khVonBis("m","j",I70,J70,P70)*IF(Q70=TRUE,-1,1)</f>
        <v>0</v>
      </c>
      <c r="O70" s="219">
        <f>IF(Q70=TRUE,"X","")</f>
      </c>
      <c r="P70" s="248">
        <f>IF(ISBLANK(R70),1,R70)</f>
        <v>1</v>
      </c>
      <c r="Q70" s="332" t="b">
        <v>0</v>
      </c>
      <c r="R70" s="380"/>
    </row>
    <row r="71" spans="1:18" ht="15.75" customHeight="1">
      <c r="A71" s="4"/>
      <c r="B71" s="4"/>
      <c r="C71" s="250"/>
      <c r="D71" s="4"/>
      <c r="E71" s="4"/>
      <c r="F71" s="100"/>
      <c r="G71" s="100"/>
      <c r="H71" s="100"/>
      <c r="I71" s="251"/>
      <c r="J71" s="252"/>
      <c r="K71" s="4"/>
      <c r="L71" s="223"/>
      <c r="M71" s="223"/>
      <c r="N71" s="224"/>
      <c r="O71" s="219"/>
      <c r="P71" s="248">
        <v>1</v>
      </c>
      <c r="Q71" s="332"/>
      <c r="R71" s="379"/>
    </row>
    <row r="72" spans="1:18" ht="6" customHeight="1">
      <c r="A72" s="4"/>
      <c r="B72" s="4"/>
      <c r="C72" s="250"/>
      <c r="D72" s="24"/>
      <c r="E72" s="24"/>
      <c r="F72" s="100"/>
      <c r="G72" s="100"/>
      <c r="H72" s="100"/>
      <c r="I72" s="251"/>
      <c r="J72" s="252"/>
      <c r="K72" s="4"/>
      <c r="L72" s="223"/>
      <c r="M72" s="223"/>
      <c r="N72" s="224"/>
      <c r="O72" s="219"/>
      <c r="P72" s="248">
        <v>1</v>
      </c>
      <c r="Q72" s="332"/>
      <c r="R72" s="379"/>
    </row>
    <row r="73" spans="1:18" ht="15" customHeight="1">
      <c r="A73" s="4"/>
      <c r="B73" s="4"/>
      <c r="C73" s="253" t="str">
        <f>Gesamttage1&amp;"-"&amp;Gesamtmonate1&amp;"-"&amp;Gesamtjahre1</f>
        <v>0-0-0</v>
      </c>
      <c r="D73" s="93"/>
      <c r="E73" s="93"/>
      <c r="F73" s="102"/>
      <c r="G73" s="102"/>
      <c r="H73" s="103" t="s">
        <v>37</v>
      </c>
      <c r="I73" s="104" t="e">
        <f>Beschäftigungszeit</f>
        <v>#VALUE!</v>
      </c>
      <c r="J73" s="304"/>
      <c r="K73" s="24"/>
      <c r="L73" s="223"/>
      <c r="M73" s="223"/>
      <c r="N73" s="224"/>
      <c r="O73" s="219"/>
      <c r="P73" s="248">
        <v>1</v>
      </c>
      <c r="Q73" s="332"/>
      <c r="R73" s="379"/>
    </row>
    <row r="74" spans="1:18" ht="15" customHeight="1">
      <c r="A74" s="4"/>
      <c r="B74" s="4"/>
      <c r="C74" s="254"/>
      <c r="D74" s="93"/>
      <c r="E74" s="93"/>
      <c r="F74" s="102"/>
      <c r="G74" s="102"/>
      <c r="H74" s="105" t="s">
        <v>38</v>
      </c>
      <c r="I74" s="104" t="e">
        <f>Beschäftigungsjahr15</f>
        <v>#VALUE!</v>
      </c>
      <c r="J74" s="106"/>
      <c r="K74" s="24"/>
      <c r="L74" s="223"/>
      <c r="M74" s="223"/>
      <c r="N74" s="224"/>
      <c r="O74" s="219"/>
      <c r="P74" s="248">
        <v>1</v>
      </c>
      <c r="Q74" s="332"/>
      <c r="R74" s="379"/>
    </row>
    <row r="75" spans="1:18" ht="15" customHeight="1">
      <c r="A75" s="4"/>
      <c r="B75" s="4"/>
      <c r="C75" s="254"/>
      <c r="D75" s="93"/>
      <c r="E75" s="93"/>
      <c r="F75" s="102"/>
      <c r="G75" s="102"/>
      <c r="H75" s="105" t="s">
        <v>39</v>
      </c>
      <c r="I75" s="104" t="e">
        <f>Lebensjahr40</f>
        <v>#VALUE!</v>
      </c>
      <c r="J75" s="107"/>
      <c r="K75" s="64"/>
      <c r="L75" s="223"/>
      <c r="M75" s="223"/>
      <c r="N75" s="224"/>
      <c r="O75" s="219"/>
      <c r="P75" s="248">
        <v>1</v>
      </c>
      <c r="Q75" s="332"/>
      <c r="R75" s="379"/>
    </row>
    <row r="76" spans="1:18" ht="7.5" customHeight="1">
      <c r="A76" s="4"/>
      <c r="B76" s="4"/>
      <c r="C76" s="255"/>
      <c r="D76" s="24"/>
      <c r="E76" s="24"/>
      <c r="F76" s="100"/>
      <c r="G76" s="100"/>
      <c r="H76" s="100"/>
      <c r="I76" s="251"/>
      <c r="J76" s="252"/>
      <c r="K76" s="4"/>
      <c r="L76" s="223"/>
      <c r="M76" s="223"/>
      <c r="N76" s="224"/>
      <c r="O76" s="219"/>
      <c r="P76" s="248">
        <v>1</v>
      </c>
      <c r="Q76" s="332"/>
      <c r="R76" s="379"/>
    </row>
    <row r="77" spans="1:18" ht="15">
      <c r="A77" s="13">
        <v>7</v>
      </c>
      <c r="B77" s="4"/>
      <c r="C77" s="14" t="s">
        <v>40</v>
      </c>
      <c r="D77" s="91"/>
      <c r="E77" s="91"/>
      <c r="F77" s="91"/>
      <c r="G77" s="91"/>
      <c r="H77" s="91"/>
      <c r="I77" s="91"/>
      <c r="J77" s="8"/>
      <c r="K77" s="4"/>
      <c r="L77" s="225"/>
      <c r="M77" s="225"/>
      <c r="N77" s="226"/>
      <c r="O77" s="220"/>
      <c r="P77" s="248">
        <v>1</v>
      </c>
      <c r="Q77" s="332"/>
      <c r="R77" s="379"/>
    </row>
    <row r="78" spans="1:18" ht="12" customHeight="1">
      <c r="A78" s="4"/>
      <c r="B78" s="4"/>
      <c r="C78" s="108" t="s">
        <v>41</v>
      </c>
      <c r="D78" s="109"/>
      <c r="E78" s="109"/>
      <c r="F78" s="110"/>
      <c r="G78" s="111" t="s">
        <v>42</v>
      </c>
      <c r="H78" s="112"/>
      <c r="I78" s="96" t="s">
        <v>35</v>
      </c>
      <c r="J78" s="113" t="s">
        <v>36</v>
      </c>
      <c r="K78" s="57"/>
      <c r="L78" s="224"/>
      <c r="M78" s="224"/>
      <c r="N78" s="224"/>
      <c r="O78" s="219"/>
      <c r="P78" s="248">
        <v>1</v>
      </c>
      <c r="Q78" s="332"/>
      <c r="R78" s="379"/>
    </row>
    <row r="79" spans="1:18" ht="12.75">
      <c r="A79" s="4"/>
      <c r="B79" s="4"/>
      <c r="C79" s="256"/>
      <c r="D79" s="298"/>
      <c r="E79" s="257"/>
      <c r="F79" s="258"/>
      <c r="G79" s="298"/>
      <c r="H79" s="259"/>
      <c r="I79" s="300"/>
      <c r="J79" s="396"/>
      <c r="K79" s="397"/>
      <c r="L79" s="222">
        <f aca="true" t="shared" si="0" ref="L79:L84">khVonBis("m","t",I79,J79,P79)*IF(Q79=TRUE,-1,1)</f>
        <v>0</v>
      </c>
      <c r="M79" s="221">
        <f aca="true" t="shared" si="1" ref="M79:M84">khVonBis("m","m",I79,J79,P79)*IF(Q79=TRUE,-1,1)</f>
        <v>0</v>
      </c>
      <c r="N79" s="221">
        <f aca="true" t="shared" si="2" ref="N79:N84">khVonBis("m","j",I79,J79,P79)*IF(Q79=TRUE,-1,1)</f>
        <v>0</v>
      </c>
      <c r="O79" s="219">
        <f aca="true" t="shared" si="3" ref="O79:O84">IF(Q79=TRUE,"X","")</f>
      </c>
      <c r="P79" s="248">
        <f>IF(ISBLANK(R79),IF(ISERROR(MATCH(G79,Datenblatt!A$143:A$152,0)),1,0.5),R79)</f>
        <v>1</v>
      </c>
      <c r="Q79" s="332" t="b">
        <v>0</v>
      </c>
      <c r="R79" s="380"/>
    </row>
    <row r="80" spans="1:18" ht="12.75">
      <c r="A80" s="4"/>
      <c r="B80" s="4"/>
      <c r="C80" s="256"/>
      <c r="D80" s="298"/>
      <c r="E80" s="257"/>
      <c r="F80" s="258"/>
      <c r="G80" s="298"/>
      <c r="H80" s="259"/>
      <c r="I80" s="300"/>
      <c r="J80" s="396"/>
      <c r="K80" s="397"/>
      <c r="L80" s="222">
        <f t="shared" si="0"/>
        <v>0</v>
      </c>
      <c r="M80" s="221">
        <f t="shared" si="1"/>
        <v>0</v>
      </c>
      <c r="N80" s="221">
        <f t="shared" si="2"/>
        <v>0</v>
      </c>
      <c r="O80" s="219">
        <f t="shared" si="3"/>
      </c>
      <c r="P80" s="248">
        <f>IF(ISBLANK(R80),IF(ISERROR(MATCH(G80,Datenblatt!A$143:A$152,0)),1,0.5),R80)</f>
        <v>1</v>
      </c>
      <c r="Q80" s="332" t="b">
        <v>0</v>
      </c>
      <c r="R80" s="380"/>
    </row>
    <row r="81" spans="1:18" ht="12.75">
      <c r="A81" s="4"/>
      <c r="B81" s="4"/>
      <c r="C81" s="256"/>
      <c r="D81" s="298"/>
      <c r="E81" s="257"/>
      <c r="F81" s="258"/>
      <c r="G81" s="298"/>
      <c r="H81" s="259"/>
      <c r="I81" s="300"/>
      <c r="J81" s="396"/>
      <c r="K81" s="397"/>
      <c r="L81" s="222">
        <f t="shared" si="0"/>
        <v>0</v>
      </c>
      <c r="M81" s="221">
        <f t="shared" si="1"/>
        <v>0</v>
      </c>
      <c r="N81" s="221">
        <f t="shared" si="2"/>
        <v>0</v>
      </c>
      <c r="O81" s="219">
        <f t="shared" si="3"/>
      </c>
      <c r="P81" s="248">
        <f>IF(ISBLANK(R81),IF(ISERROR(MATCH(G81,Datenblatt!A$143:A$152,0)),1,0.5),R81)</f>
        <v>1</v>
      </c>
      <c r="Q81" s="332" t="b">
        <v>0</v>
      </c>
      <c r="R81" s="380"/>
    </row>
    <row r="82" spans="1:18" ht="12.75">
      <c r="A82" s="4"/>
      <c r="B82" s="4"/>
      <c r="C82" s="256"/>
      <c r="D82" s="298"/>
      <c r="E82" s="257"/>
      <c r="F82" s="258"/>
      <c r="G82" s="298"/>
      <c r="H82" s="259"/>
      <c r="I82" s="300"/>
      <c r="J82" s="396"/>
      <c r="K82" s="397"/>
      <c r="L82" s="222">
        <f t="shared" si="0"/>
        <v>0</v>
      </c>
      <c r="M82" s="221">
        <f t="shared" si="1"/>
        <v>0</v>
      </c>
      <c r="N82" s="221">
        <f t="shared" si="2"/>
        <v>0</v>
      </c>
      <c r="O82" s="219">
        <f t="shared" si="3"/>
      </c>
      <c r="P82" s="248">
        <f>IF(ISBLANK(R82),IF(ISERROR(MATCH(G82,Datenblatt!A$143:A$152,0)),1,0.5),R82)</f>
        <v>1</v>
      </c>
      <c r="Q82" s="332" t="b">
        <v>0</v>
      </c>
      <c r="R82" s="380"/>
    </row>
    <row r="83" spans="1:18" ht="12.75">
      <c r="A83" s="4"/>
      <c r="B83" s="4"/>
      <c r="C83" s="256"/>
      <c r="D83" s="298"/>
      <c r="E83" s="257"/>
      <c r="F83" s="258"/>
      <c r="G83" s="298"/>
      <c r="H83" s="259"/>
      <c r="I83" s="300"/>
      <c r="J83" s="396"/>
      <c r="K83" s="397"/>
      <c r="L83" s="222">
        <f t="shared" si="0"/>
        <v>0</v>
      </c>
      <c r="M83" s="221">
        <f t="shared" si="1"/>
        <v>0</v>
      </c>
      <c r="N83" s="221">
        <f t="shared" si="2"/>
        <v>0</v>
      </c>
      <c r="O83" s="219">
        <f t="shared" si="3"/>
      </c>
      <c r="P83" s="248">
        <f>IF(ISBLANK(R83),IF(ISERROR(MATCH(G83,Datenblatt!A$143:A$152,0)),1,0.5),R83)</f>
        <v>1</v>
      </c>
      <c r="Q83" s="332" t="b">
        <v>0</v>
      </c>
      <c r="R83" s="380"/>
    </row>
    <row r="84" spans="1:18" ht="12.75">
      <c r="A84" s="4"/>
      <c r="B84" s="4"/>
      <c r="C84" s="256"/>
      <c r="D84" s="298"/>
      <c r="E84" s="257"/>
      <c r="F84" s="258"/>
      <c r="G84" s="298"/>
      <c r="H84" s="259"/>
      <c r="I84" s="300"/>
      <c r="J84" s="396"/>
      <c r="K84" s="397"/>
      <c r="L84" s="222">
        <f t="shared" si="0"/>
        <v>0</v>
      </c>
      <c r="M84" s="221">
        <f t="shared" si="1"/>
        <v>0</v>
      </c>
      <c r="N84" s="221">
        <f t="shared" si="2"/>
        <v>0</v>
      </c>
      <c r="O84" s="219">
        <f t="shared" si="3"/>
      </c>
      <c r="P84" s="248">
        <f>IF(ISBLANK(R84),IF(ISERROR(MATCH(G84,Datenblatt!A$143:A$152,0)),1,0.5),R84)</f>
        <v>1</v>
      </c>
      <c r="Q84" s="332" t="b">
        <v>0</v>
      </c>
      <c r="R84" s="380"/>
    </row>
    <row r="85" spans="1:18" ht="12.75">
      <c r="A85" s="4"/>
      <c r="B85" s="4"/>
      <c r="C85" s="260"/>
      <c r="D85" s="299"/>
      <c r="E85" s="261"/>
      <c r="F85" s="262"/>
      <c r="G85" s="299"/>
      <c r="H85" s="263"/>
      <c r="I85" s="301"/>
      <c r="J85" s="398"/>
      <c r="K85" s="399"/>
      <c r="L85" s="302"/>
      <c r="M85" s="302"/>
      <c r="N85" s="302"/>
      <c r="O85" s="219"/>
      <c r="P85" s="378"/>
      <c r="Q85" s="379"/>
      <c r="R85" s="379"/>
    </row>
    <row r="86" spans="1:16" ht="15.75" thickBot="1">
      <c r="A86" s="4"/>
      <c r="B86" s="4"/>
      <c r="C86" s="114"/>
      <c r="D86" s="143">
        <f>IF(COUNTIF(O68:O85,"X")&gt;0,"Die mit X markierten Zeiträume werden abgezogen!","")</f>
      </c>
      <c r="E86" s="91"/>
      <c r="F86" s="115"/>
      <c r="G86" s="4"/>
      <c r="H86" s="91"/>
      <c r="I86" s="91"/>
      <c r="J86" s="116"/>
      <c r="K86" s="4"/>
      <c r="L86" s="227">
        <f>khSummeTMJ("t",SUM(L68:L85),SUM(M68:M85),SUM(N68:N85))</f>
        <v>0</v>
      </c>
      <c r="M86" s="228">
        <f>khSummeTMJ("m",SUM(L68:L85),SUM(M68:M85),SUM(N68:N85))</f>
        <v>0</v>
      </c>
      <c r="N86" s="227">
        <f>khSummeTMJ("j",SUM(L68:L85),SUM(M68:M85),SUM(N68:N85))</f>
        <v>0</v>
      </c>
      <c r="O86" s="168" t="b">
        <v>0</v>
      </c>
      <c r="P86" s="1"/>
    </row>
    <row r="87" spans="1:16" ht="14.25" customHeight="1" thickTop="1">
      <c r="A87" s="4"/>
      <c r="B87" s="4"/>
      <c r="C87" s="114"/>
      <c r="D87" s="91"/>
      <c r="E87" s="91"/>
      <c r="F87" s="4"/>
      <c r="G87" s="117" t="s">
        <v>43</v>
      </c>
      <c r="H87" s="264">
        <f>IF(O86=TRUE(),"X","")</f>
      </c>
      <c r="I87" s="118" t="s">
        <v>44</v>
      </c>
      <c r="J87" s="116"/>
      <c r="K87" s="4"/>
      <c r="L87" s="119"/>
      <c r="M87" s="119"/>
      <c r="N87" s="119"/>
      <c r="O87" s="4"/>
      <c r="P87" s="1"/>
    </row>
    <row r="88" spans="1:16" ht="3" customHeight="1">
      <c r="A88" s="4"/>
      <c r="B88" s="4"/>
      <c r="C88" s="120"/>
      <c r="D88" s="120"/>
      <c r="E88" s="120"/>
      <c r="F88" s="120"/>
      <c r="G88" s="4"/>
      <c r="H88" s="265"/>
      <c r="I88" s="121"/>
      <c r="J88" s="122"/>
      <c r="K88" s="4"/>
      <c r="L88" s="119"/>
      <c r="M88" s="119"/>
      <c r="N88" s="119"/>
      <c r="O88" s="4"/>
      <c r="P88" s="1"/>
    </row>
    <row r="89" spans="1:16" ht="14.25" customHeight="1">
      <c r="A89" s="4"/>
      <c r="B89" s="4"/>
      <c r="C89" s="123"/>
      <c r="D89" s="120"/>
      <c r="E89" s="120"/>
      <c r="F89" s="120"/>
      <c r="G89" s="4"/>
      <c r="H89" s="265" t="e">
        <f>YEAR(Beschäftigungsbeginn)-YEAR(I91)-IF(Beschäftigungsbeginn-1&gt;=DATE(YEAR(Beschäftigungsbeginn),MONTH(I91),DAY(I91)),0,1)</f>
        <v>#VALUE!</v>
      </c>
      <c r="I89" s="121"/>
      <c r="J89" s="122"/>
      <c r="K89" s="4"/>
      <c r="L89" s="119"/>
      <c r="M89" s="119"/>
      <c r="N89" s="119"/>
      <c r="O89" s="4"/>
      <c r="P89" s="1"/>
    </row>
    <row r="90" spans="1:16" ht="3" customHeight="1">
      <c r="A90" s="4"/>
      <c r="B90" s="4"/>
      <c r="C90" s="4"/>
      <c r="D90" s="4"/>
      <c r="E90" s="4"/>
      <c r="F90" s="4"/>
      <c r="G90" s="124"/>
      <c r="H90" s="100"/>
      <c r="I90" s="125"/>
      <c r="J90" s="4"/>
      <c r="K90" s="4"/>
      <c r="L90" s="126"/>
      <c r="M90" s="127"/>
      <c r="N90" s="126"/>
      <c r="O90" s="4"/>
      <c r="P90" s="13"/>
    </row>
    <row r="91" spans="1:16" ht="12.75" customHeight="1">
      <c r="A91" s="4"/>
      <c r="B91" s="4"/>
      <c r="C91" s="128"/>
      <c r="D91" s="93"/>
      <c r="E91" s="93"/>
      <c r="F91" s="102"/>
      <c r="G91" s="102"/>
      <c r="H91" s="103" t="s">
        <v>45</v>
      </c>
      <c r="I91" s="104" t="e">
        <f>IF(M22="","",DATE(YEAR(M22)-N86,MONTH(M22)-M86,DAY(M22)-L86))</f>
        <v>#VALUE!</v>
      </c>
      <c r="J91" s="129"/>
      <c r="K91" s="4"/>
      <c r="L91" s="126"/>
      <c r="M91" s="126"/>
      <c r="N91" s="126"/>
      <c r="O91" s="4"/>
      <c r="P91" s="13"/>
    </row>
    <row r="92" spans="1:16" ht="12.75" customHeight="1">
      <c r="A92" s="4"/>
      <c r="B92" s="4"/>
      <c r="C92" s="128"/>
      <c r="D92" s="93"/>
      <c r="E92" s="93"/>
      <c r="F92" s="102"/>
      <c r="G92" s="102"/>
      <c r="H92" s="105" t="s">
        <v>37</v>
      </c>
      <c r="I92" s="104" t="e">
        <f>I73</f>
        <v>#VALUE!</v>
      </c>
      <c r="J92" s="106"/>
      <c r="K92" s="4"/>
      <c r="L92" s="126"/>
      <c r="M92" s="126"/>
      <c r="N92" s="126"/>
      <c r="O92" s="4"/>
      <c r="P92" s="1"/>
    </row>
    <row r="93" spans="1:16" ht="12.75" customHeight="1">
      <c r="A93" s="4"/>
      <c r="B93" s="4"/>
      <c r="C93" s="130"/>
      <c r="D93" s="93"/>
      <c r="E93" s="93"/>
      <c r="F93" s="102"/>
      <c r="G93" s="102"/>
      <c r="H93" s="105" t="s">
        <v>46</v>
      </c>
      <c r="I93" s="104" t="e">
        <f>IF(M22="","",DATE(YEAR(I73)+10,MONTH(I73),DAY(I73))-1)</f>
        <v>#VALUE!</v>
      </c>
      <c r="J93" s="106"/>
      <c r="K93" s="4"/>
      <c r="L93" s="126"/>
      <c r="M93" s="126"/>
      <c r="N93" s="126"/>
      <c r="O93" s="4"/>
      <c r="P93" s="266"/>
    </row>
    <row r="94" spans="1:16" ht="12.75" customHeight="1">
      <c r="A94" s="4"/>
      <c r="B94" s="4"/>
      <c r="C94" s="130"/>
      <c r="D94" s="93"/>
      <c r="E94" s="93"/>
      <c r="F94" s="102"/>
      <c r="G94" s="102"/>
      <c r="H94" s="105" t="s">
        <v>47</v>
      </c>
      <c r="I94" s="104" t="e">
        <f>IF(M22="","",DATE(YEAR(I73)+20,MONTH(I73),DAY(I73))-1)</f>
        <v>#VALUE!</v>
      </c>
      <c r="J94" s="106"/>
      <c r="K94" s="4"/>
      <c r="L94" s="126"/>
      <c r="M94" s="126"/>
      <c r="N94" s="126"/>
      <c r="O94" s="4"/>
      <c r="P94" s="266"/>
    </row>
    <row r="95" spans="1:16" ht="12.75" customHeight="1">
      <c r="A95" s="4"/>
      <c r="B95" s="4"/>
      <c r="C95" s="128"/>
      <c r="D95" s="93"/>
      <c r="E95" s="93"/>
      <c r="F95" s="102"/>
      <c r="G95" s="102"/>
      <c r="H95" s="105" t="s">
        <v>48</v>
      </c>
      <c r="I95" s="104" t="e">
        <f>IF(M22="","",DATE(YEAR(I73)+30,MONTH(I73),DAY(I73))-1)</f>
        <v>#VALUE!</v>
      </c>
      <c r="J95" s="106"/>
      <c r="K95" s="4"/>
      <c r="L95" s="126"/>
      <c r="M95" s="126"/>
      <c r="N95" s="126"/>
      <c r="O95" s="4"/>
      <c r="P95" s="266"/>
    </row>
    <row r="96" spans="1:16" ht="12.75" customHeight="1">
      <c r="A96" s="4"/>
      <c r="B96" s="4"/>
      <c r="C96" s="128"/>
      <c r="D96" s="93"/>
      <c r="E96" s="93"/>
      <c r="F96" s="102"/>
      <c r="G96" s="102"/>
      <c r="H96" s="105" t="s">
        <v>49</v>
      </c>
      <c r="I96" s="104" t="e">
        <f>IF(M22="","",DATE(YEAR(I73)+40,MONTH(I73),DAY(I73))-1)</f>
        <v>#VALUE!</v>
      </c>
      <c r="J96" s="106"/>
      <c r="K96" s="4"/>
      <c r="L96" s="126"/>
      <c r="M96" s="126"/>
      <c r="N96" s="126"/>
      <c r="O96" s="4"/>
      <c r="P96" s="266"/>
    </row>
    <row r="97" spans="1:16" ht="4.5" customHeight="1">
      <c r="A97" s="1"/>
      <c r="B97" s="11"/>
      <c r="C97" s="131"/>
      <c r="D97" s="132"/>
      <c r="E97" s="132"/>
      <c r="F97" s="133"/>
      <c r="G97" s="133"/>
      <c r="H97" s="51"/>
      <c r="I97" s="134"/>
      <c r="J97" s="1"/>
      <c r="K97" s="4"/>
      <c r="L97" s="49"/>
      <c r="M97" s="49"/>
      <c r="N97" s="49"/>
      <c r="O97" s="4"/>
      <c r="P97" s="4"/>
    </row>
    <row r="98" spans="1:16" ht="12.75">
      <c r="A98" s="13">
        <v>8</v>
      </c>
      <c r="B98" s="11"/>
      <c r="C98" s="135" t="s">
        <v>50</v>
      </c>
      <c r="D98" s="4"/>
      <c r="E98" s="4"/>
      <c r="F98" s="4"/>
      <c r="G98" s="4"/>
      <c r="H98" s="4"/>
      <c r="I98" s="4"/>
      <c r="J98" s="1"/>
      <c r="K98" s="4"/>
      <c r="L98" s="4"/>
      <c r="M98" s="4"/>
      <c r="N98" s="4"/>
      <c r="O98" s="4"/>
      <c r="P98" s="4"/>
    </row>
    <row r="99" spans="1:16" ht="12.75">
      <c r="A99" s="1"/>
      <c r="B99" s="11"/>
      <c r="C99" s="92" t="s">
        <v>51</v>
      </c>
      <c r="D99" s="102"/>
      <c r="E99" s="102"/>
      <c r="F99" s="102"/>
      <c r="G99" s="102"/>
      <c r="H99" s="136"/>
      <c r="I99" s="137" t="s">
        <v>52</v>
      </c>
      <c r="J99" s="1"/>
      <c r="K99" s="138"/>
      <c r="L99" s="138"/>
      <c r="M99" s="138"/>
      <c r="N99" s="138"/>
      <c r="O99" s="4"/>
      <c r="P99" s="4"/>
    </row>
    <row r="100" spans="1:16" ht="12" customHeight="1">
      <c r="A100" s="1"/>
      <c r="B100" s="11"/>
      <c r="C100" s="15" t="s">
        <v>53</v>
      </c>
      <c r="D100" s="57"/>
      <c r="E100" s="57"/>
      <c r="F100" s="57"/>
      <c r="G100" s="57"/>
      <c r="H100" s="59"/>
      <c r="I100" s="137" t="s">
        <v>54</v>
      </c>
      <c r="J100" s="1"/>
      <c r="K100" s="138"/>
      <c r="L100" s="138"/>
      <c r="M100" s="138"/>
      <c r="N100" s="138"/>
      <c r="O100" s="4"/>
      <c r="P100" s="4"/>
    </row>
    <row r="101" spans="1:16" ht="12" customHeight="1">
      <c r="A101" s="1"/>
      <c r="B101" s="11"/>
      <c r="C101" s="139"/>
      <c r="D101" s="24"/>
      <c r="E101" s="24"/>
      <c r="F101" s="24"/>
      <c r="G101" s="24"/>
      <c r="H101" s="70"/>
      <c r="I101" s="137" t="s">
        <v>55</v>
      </c>
      <c r="J101" s="1"/>
      <c r="K101" s="138"/>
      <c r="L101" s="138"/>
      <c r="M101" s="138"/>
      <c r="N101" s="138"/>
      <c r="O101" s="4"/>
      <c r="P101" s="4"/>
    </row>
    <row r="102" spans="1:16" ht="12" customHeight="1">
      <c r="A102" s="1"/>
      <c r="B102" s="11"/>
      <c r="C102" s="140" t="s">
        <v>8</v>
      </c>
      <c r="D102" s="329" t="str">
        <f>Datumeinblendung</f>
        <v>0, </v>
      </c>
      <c r="E102" s="267"/>
      <c r="F102" s="38"/>
      <c r="G102" s="38"/>
      <c r="H102" s="64"/>
      <c r="I102" s="137" t="s">
        <v>56</v>
      </c>
      <c r="J102" s="1"/>
      <c r="K102" s="138"/>
      <c r="L102" s="138"/>
      <c r="M102" s="138"/>
      <c r="N102" s="138"/>
      <c r="O102" s="4"/>
      <c r="P102" s="4"/>
    </row>
    <row r="103" spans="1:16" ht="12" customHeight="1">
      <c r="A103" s="1"/>
      <c r="B103" s="11"/>
      <c r="C103" s="15" t="s">
        <v>57</v>
      </c>
      <c r="D103" s="57"/>
      <c r="E103" s="57"/>
      <c r="F103" s="57"/>
      <c r="G103" s="57"/>
      <c r="H103" s="59"/>
      <c r="I103" s="137" t="s">
        <v>58</v>
      </c>
      <c r="J103" s="1"/>
      <c r="K103" s="138"/>
      <c r="L103" s="138"/>
      <c r="M103" s="138"/>
      <c r="N103" s="138"/>
      <c r="O103" s="4"/>
      <c r="P103" s="4"/>
    </row>
    <row r="104" spans="1:16" ht="12" customHeight="1">
      <c r="A104" s="1"/>
      <c r="B104" s="11"/>
      <c r="C104" s="139"/>
      <c r="D104" s="24"/>
      <c r="E104" s="24"/>
      <c r="F104" s="24"/>
      <c r="G104" s="24"/>
      <c r="H104" s="70"/>
      <c r="I104" s="4"/>
      <c r="J104" s="141"/>
      <c r="K104" s="138"/>
      <c r="L104" s="138"/>
      <c r="M104" s="138"/>
      <c r="N104" s="138"/>
      <c r="O104" s="4"/>
      <c r="P104" s="4"/>
    </row>
    <row r="105" spans="1:16" ht="12" customHeight="1">
      <c r="A105" s="1"/>
      <c r="B105" s="11"/>
      <c r="C105" s="37"/>
      <c r="D105" s="38"/>
      <c r="E105" s="38"/>
      <c r="F105" s="38"/>
      <c r="G105" s="38"/>
      <c r="H105" s="64"/>
      <c r="I105" s="138" t="s">
        <v>59</v>
      </c>
      <c r="J105" s="141"/>
      <c r="K105" s="138"/>
      <c r="L105" s="138"/>
      <c r="M105" s="138"/>
      <c r="N105" s="138"/>
      <c r="O105" s="4"/>
      <c r="P105" s="4"/>
    </row>
    <row r="106" spans="1:16" ht="12" customHeight="1">
      <c r="A106" s="1"/>
      <c r="B106" s="11"/>
      <c r="C106" s="15" t="s">
        <v>57</v>
      </c>
      <c r="D106" s="57"/>
      <c r="E106" s="57"/>
      <c r="F106" s="57"/>
      <c r="G106" s="57"/>
      <c r="H106" s="59"/>
      <c r="I106" s="138" t="s">
        <v>60</v>
      </c>
      <c r="J106" s="1"/>
      <c r="K106" s="138"/>
      <c r="L106" s="138"/>
      <c r="M106" s="138"/>
      <c r="N106" s="138"/>
      <c r="O106" s="4"/>
      <c r="P106" s="4"/>
    </row>
    <row r="107" spans="1:16" ht="12" customHeight="1">
      <c r="A107" s="1"/>
      <c r="B107" s="11"/>
      <c r="C107" s="139"/>
      <c r="D107" s="24"/>
      <c r="E107" s="24"/>
      <c r="F107" s="24"/>
      <c r="G107" s="24"/>
      <c r="H107" s="70"/>
      <c r="I107" s="138" t="s">
        <v>61</v>
      </c>
      <c r="J107" s="1"/>
      <c r="K107" s="138"/>
      <c r="L107" s="138"/>
      <c r="M107" s="138"/>
      <c r="N107" s="138"/>
      <c r="O107" s="4"/>
      <c r="P107" s="4"/>
    </row>
    <row r="108" spans="1:16" ht="12" customHeight="1">
      <c r="A108" s="1"/>
      <c r="B108" s="11"/>
      <c r="C108" s="37"/>
      <c r="D108" s="38"/>
      <c r="E108" s="38"/>
      <c r="F108" s="38"/>
      <c r="G108" s="38"/>
      <c r="H108" s="64"/>
      <c r="I108" s="138" t="s">
        <v>62</v>
      </c>
      <c r="J108" s="1"/>
      <c r="K108" s="138"/>
      <c r="L108" s="138"/>
      <c r="M108" s="138"/>
      <c r="N108" s="138"/>
      <c r="O108" s="4"/>
      <c r="P108" s="4"/>
    </row>
    <row r="109" spans="1:16" ht="6.75" customHeight="1">
      <c r="A109" s="1"/>
      <c r="B109" s="11"/>
      <c r="C109" s="4"/>
      <c r="D109" s="4"/>
      <c r="E109" s="4"/>
      <c r="F109" s="4"/>
      <c r="G109" s="4"/>
      <c r="H109" s="4"/>
      <c r="I109" s="4"/>
      <c r="J109" s="1"/>
      <c r="K109" s="4"/>
      <c r="L109" s="4"/>
      <c r="M109" s="4"/>
      <c r="N109" s="4"/>
      <c r="O109" s="4"/>
      <c r="P109" s="4"/>
    </row>
    <row r="110" spans="1:16" ht="12" customHeight="1">
      <c r="A110" s="1"/>
      <c r="B110" s="11"/>
      <c r="C110" s="331" t="str">
        <f>Anrede3</f>
        <v>Mitarbeiterin</v>
      </c>
      <c r="D110" s="102"/>
      <c r="E110" s="102"/>
      <c r="F110" s="102"/>
      <c r="G110" s="102"/>
      <c r="H110" s="59"/>
      <c r="I110" s="4"/>
      <c r="J110" s="1"/>
      <c r="K110" s="4"/>
      <c r="L110" s="4"/>
      <c r="M110" s="4"/>
      <c r="N110" s="4"/>
      <c r="O110" s="4"/>
      <c r="P110" s="4"/>
    </row>
    <row r="111" spans="1:16" ht="12" customHeight="1">
      <c r="A111" s="1"/>
      <c r="B111" s="11"/>
      <c r="C111" s="15" t="s">
        <v>53</v>
      </c>
      <c r="D111" s="57"/>
      <c r="E111" s="57"/>
      <c r="F111" s="57"/>
      <c r="G111" s="57"/>
      <c r="H111" s="57"/>
      <c r="I111" s="57"/>
      <c r="J111" s="58"/>
      <c r="K111" s="57"/>
      <c r="L111" s="57"/>
      <c r="M111" s="57"/>
      <c r="N111" s="44" t="s">
        <v>63</v>
      </c>
      <c r="O111" s="4"/>
      <c r="P111" s="4"/>
    </row>
    <row r="112" spans="1:16" ht="12" customHeight="1">
      <c r="A112" s="1"/>
      <c r="B112" s="11"/>
      <c r="C112" s="142"/>
      <c r="D112" s="330" t="str">
        <f>Ort</f>
        <v>0,</v>
      </c>
      <c r="E112" s="24"/>
      <c r="F112" s="24"/>
      <c r="G112" s="24"/>
      <c r="H112" s="24"/>
      <c r="I112" s="24"/>
      <c r="J112" s="87"/>
      <c r="K112" s="24"/>
      <c r="L112" s="24"/>
      <c r="M112" s="24"/>
      <c r="N112" s="70"/>
      <c r="O112" s="4"/>
      <c r="P112" s="4"/>
    </row>
    <row r="113" spans="1:16" ht="12" customHeight="1">
      <c r="A113" s="1"/>
      <c r="B113" s="11"/>
      <c r="C113" s="18" t="s">
        <v>64</v>
      </c>
      <c r="D113" s="24"/>
      <c r="E113" s="24"/>
      <c r="F113" s="24"/>
      <c r="G113" s="24"/>
      <c r="H113" s="24"/>
      <c r="I113" s="24"/>
      <c r="J113" s="87"/>
      <c r="K113" s="24"/>
      <c r="L113" s="24"/>
      <c r="M113" s="24"/>
      <c r="N113" s="70"/>
      <c r="O113" s="4"/>
      <c r="P113" s="4"/>
    </row>
    <row r="114" spans="1:16" ht="12" customHeight="1">
      <c r="A114" s="1"/>
      <c r="B114" s="11"/>
      <c r="C114" s="37"/>
      <c r="D114" s="38"/>
      <c r="E114" s="38"/>
      <c r="F114" s="38"/>
      <c r="G114" s="38"/>
      <c r="H114" s="38" t="str">
        <f>Name2</f>
        <v>(0 0)</v>
      </c>
      <c r="I114" s="38"/>
      <c r="J114" s="88"/>
      <c r="K114" s="38"/>
      <c r="L114" s="38"/>
      <c r="M114" s="38"/>
      <c r="N114" s="64"/>
      <c r="O114" s="4"/>
      <c r="P114" s="4"/>
    </row>
    <row r="115" spans="1:16" ht="9" customHeight="1">
      <c r="A115" s="1"/>
      <c r="B115" s="11"/>
      <c r="C115" s="143"/>
      <c r="D115" s="143">
        <f>Hinweis</f>
      </c>
      <c r="E115" s="144"/>
      <c r="F115" s="145"/>
      <c r="G115" s="144"/>
      <c r="H115" s="144"/>
      <c r="I115" s="144"/>
      <c r="J115" s="146"/>
      <c r="K115" s="144"/>
      <c r="L115" s="144"/>
      <c r="M115" s="144"/>
      <c r="N115" s="144"/>
      <c r="O115" s="144"/>
      <c r="P115" s="144"/>
    </row>
    <row r="116" spans="1:16" ht="12" customHeight="1">
      <c r="A116" s="13">
        <v>9</v>
      </c>
      <c r="B116" s="11"/>
      <c r="C116" s="14" t="s">
        <v>65</v>
      </c>
      <c r="D116" s="4"/>
      <c r="E116" s="4"/>
      <c r="F116" s="4"/>
      <c r="G116" s="4"/>
      <c r="H116" s="4"/>
      <c r="I116" s="4"/>
      <c r="J116" s="1"/>
      <c r="K116" s="4"/>
      <c r="L116" s="4"/>
      <c r="M116" s="4"/>
      <c r="N116" s="4"/>
      <c r="O116" s="4"/>
      <c r="P116" s="4"/>
    </row>
    <row r="117" spans="1:16" ht="12" customHeight="1">
      <c r="A117" s="1"/>
      <c r="B117" s="11"/>
      <c r="C117" s="147"/>
      <c r="D117" s="57"/>
      <c r="E117" s="57"/>
      <c r="F117" s="57"/>
      <c r="G117" s="59"/>
      <c r="H117" s="148" t="str">
        <f>Amt1</f>
        <v>Ev. Regionalverwaltung Wetterau</v>
      </c>
      <c r="I117" s="149"/>
      <c r="J117" s="149"/>
      <c r="K117" s="149"/>
      <c r="L117" s="150"/>
      <c r="M117" s="151"/>
      <c r="N117" s="152"/>
      <c r="O117" s="4"/>
      <c r="P117" s="4"/>
    </row>
    <row r="118" spans="1:16" s="165" customFormat="1" ht="12" customHeight="1">
      <c r="A118" s="1"/>
      <c r="B118" s="11"/>
      <c r="C118" s="153"/>
      <c r="D118" s="189" t="s">
        <v>66</v>
      </c>
      <c r="E118" s="189"/>
      <c r="F118" s="97"/>
      <c r="G118" s="190"/>
      <c r="H118" s="154" t="str">
        <f>Amt2</f>
        <v>im Auftrag der Gesamtkirche</v>
      </c>
      <c r="I118" s="97"/>
      <c r="J118" s="97"/>
      <c r="K118" s="97"/>
      <c r="L118" s="155"/>
      <c r="M118" s="54"/>
      <c r="N118" s="156"/>
      <c r="O118" s="4"/>
      <c r="P118" s="4"/>
    </row>
    <row r="119" spans="1:16" s="165" customFormat="1" ht="12" customHeight="1">
      <c r="A119" s="1"/>
      <c r="B119" s="11"/>
      <c r="C119" s="153"/>
      <c r="D119" s="189" t="s">
        <v>67</v>
      </c>
      <c r="E119" s="189"/>
      <c r="F119" s="97"/>
      <c r="G119" s="190"/>
      <c r="H119" s="383"/>
      <c r="I119" s="80"/>
      <c r="J119" s="80"/>
      <c r="K119" s="80"/>
      <c r="L119" s="384"/>
      <c r="M119" s="49"/>
      <c r="N119" s="156"/>
      <c r="O119" s="4"/>
      <c r="P119" s="4"/>
    </row>
    <row r="120" spans="1:16" s="165" customFormat="1" ht="12" customHeight="1">
      <c r="A120" s="193"/>
      <c r="C120" s="153"/>
      <c r="D120" s="189" t="str">
        <f>Genehmigungsdatum</f>
        <v>vom                               genehmigt.</v>
      </c>
      <c r="E120" s="189"/>
      <c r="F120" s="192"/>
      <c r="G120" s="191"/>
      <c r="H120" s="139" t="s">
        <v>427</v>
      </c>
      <c r="I120" s="79"/>
      <c r="J120" s="80"/>
      <c r="K120" s="79"/>
      <c r="L120" s="385" t="s">
        <v>429</v>
      </c>
      <c r="M120" s="49"/>
      <c r="N120" s="156"/>
      <c r="O120" s="4"/>
      <c r="P120" s="4"/>
    </row>
    <row r="121" spans="1:16" s="165" customFormat="1" ht="12" customHeight="1">
      <c r="A121" s="1"/>
      <c r="B121" s="11"/>
      <c r="C121" s="153"/>
      <c r="D121" s="282"/>
      <c r="E121" s="282"/>
      <c r="F121" s="79"/>
      <c r="G121" s="282"/>
      <c r="H121" s="355" t="s">
        <v>433</v>
      </c>
      <c r="I121" s="382"/>
      <c r="J121" s="80"/>
      <c r="K121" s="382" t="s">
        <v>430</v>
      </c>
      <c r="L121" s="385"/>
      <c r="M121" s="49"/>
      <c r="N121" s="156"/>
      <c r="O121" s="4"/>
      <c r="P121" s="4"/>
    </row>
    <row r="122" spans="1:16" s="165" customFormat="1" ht="9.75" customHeight="1">
      <c r="A122" s="1"/>
      <c r="B122" s="11"/>
      <c r="C122" s="157"/>
      <c r="D122" s="83"/>
      <c r="E122" s="83"/>
      <c r="F122" s="83"/>
      <c r="G122" s="85"/>
      <c r="H122" s="157" t="s">
        <v>432</v>
      </c>
      <c r="I122" s="158"/>
      <c r="J122" s="84"/>
      <c r="K122" s="83" t="s">
        <v>431</v>
      </c>
      <c r="L122" s="54"/>
      <c r="M122" s="155"/>
      <c r="N122" s="156"/>
      <c r="O122" s="4"/>
      <c r="P122" s="4"/>
    </row>
    <row r="123" spans="1:16" ht="12" customHeight="1">
      <c r="A123" s="1"/>
      <c r="B123" s="11"/>
      <c r="C123" s="4"/>
      <c r="D123" s="4"/>
      <c r="E123" s="4"/>
      <c r="F123" s="4"/>
      <c r="G123" s="4"/>
      <c r="H123" s="147"/>
      <c r="I123" s="57"/>
      <c r="J123" s="58"/>
      <c r="K123" s="59"/>
      <c r="L123" s="139"/>
      <c r="M123" s="24"/>
      <c r="N123" s="70"/>
      <c r="O123" s="4"/>
      <c r="P123" s="4"/>
    </row>
    <row r="124" spans="1:16" ht="12" customHeight="1">
      <c r="A124" s="1"/>
      <c r="B124" s="11"/>
      <c r="C124" s="4"/>
      <c r="D124" s="4"/>
      <c r="E124" s="4"/>
      <c r="F124" s="4"/>
      <c r="G124" s="4"/>
      <c r="H124" s="386" t="s">
        <v>428</v>
      </c>
      <c r="I124" s="24"/>
      <c r="J124" s="87"/>
      <c r="K124" s="70"/>
      <c r="L124" s="139"/>
      <c r="M124" s="24"/>
      <c r="N124" s="70"/>
      <c r="O124" s="4"/>
      <c r="P124" s="4"/>
    </row>
    <row r="125" spans="1:16" ht="12" customHeight="1">
      <c r="A125" s="1"/>
      <c r="B125" s="11"/>
      <c r="C125" s="4"/>
      <c r="D125" s="4"/>
      <c r="E125" s="4"/>
      <c r="F125" s="4"/>
      <c r="G125" s="4"/>
      <c r="H125" s="37"/>
      <c r="I125" s="38"/>
      <c r="J125" s="88"/>
      <c r="K125" s="64"/>
      <c r="L125" s="37"/>
      <c r="M125" s="158" t="s">
        <v>68</v>
      </c>
      <c r="N125" s="64"/>
      <c r="O125" s="4"/>
      <c r="P125" s="4"/>
    </row>
    <row r="126" spans="1:16" ht="9.75" customHeight="1">
      <c r="A126" s="1"/>
      <c r="B126" s="11"/>
      <c r="C126" s="137" t="e">
        <v>#REF!</v>
      </c>
      <c r="D126" s="268" t="str">
        <f>Amt6</f>
        <v>Ausgefertigt: Ev. Regionalverwaltung Wetterau, 19.12.2022</v>
      </c>
      <c r="E126" s="4"/>
      <c r="F126" s="4"/>
      <c r="G126" s="4"/>
      <c r="H126" s="4"/>
      <c r="I126" s="4"/>
      <c r="J126" s="1"/>
      <c r="K126" s="4"/>
      <c r="L126" s="4"/>
      <c r="M126" s="4"/>
      <c r="N126" s="4"/>
      <c r="O126" s="4"/>
      <c r="P126" s="4"/>
    </row>
    <row r="127" spans="1:16" ht="12.75">
      <c r="A127" s="1"/>
      <c r="B127" s="11"/>
      <c r="C127" s="159"/>
      <c r="D127" s="7"/>
      <c r="E127" s="7"/>
      <c r="F127" s="4"/>
      <c r="G127" s="4"/>
      <c r="H127" s="4"/>
      <c r="I127" s="4"/>
      <c r="J127" s="1"/>
      <c r="K127" s="4"/>
      <c r="L127" s="4"/>
      <c r="M127" s="4"/>
      <c r="N127" s="4"/>
      <c r="O127" s="4"/>
      <c r="P127" s="4"/>
    </row>
    <row r="128" spans="1:16" ht="12.75">
      <c r="A128" s="1"/>
      <c r="B128" s="11"/>
      <c r="C128" s="137" t="s">
        <v>69</v>
      </c>
      <c r="D128" s="7"/>
      <c r="E128" s="364" t="str">
        <f ca="1">OFFSET(Datenblatt!A97,Datenblatt!$Y$97-1,23,1,1)</f>
        <v>Fe.</v>
      </c>
      <c r="G128" s="4"/>
      <c r="H128" s="4"/>
      <c r="I128" s="4"/>
      <c r="J128" s="1"/>
      <c r="K128" s="4"/>
      <c r="L128" s="4"/>
      <c r="M128" s="4"/>
      <c r="N128" s="4"/>
      <c r="O128" s="4"/>
      <c r="P128" s="4"/>
    </row>
  </sheetData>
  <sheetProtection/>
  <mergeCells count="14">
    <mergeCell ref="J85:K85"/>
    <mergeCell ref="J80:K80"/>
    <mergeCell ref="J81:K81"/>
    <mergeCell ref="J82:K82"/>
    <mergeCell ref="J83:K83"/>
    <mergeCell ref="M22:N22"/>
    <mergeCell ref="J84:K84"/>
    <mergeCell ref="J69:K69"/>
    <mergeCell ref="J70:K70"/>
    <mergeCell ref="J79:K79"/>
    <mergeCell ref="E1:J1"/>
    <mergeCell ref="E2:J2"/>
    <mergeCell ref="E3:J3"/>
    <mergeCell ref="J68:K68"/>
  </mergeCells>
  <conditionalFormatting sqref="C48:C55">
    <cfRule type="expression" priority="1" dxfId="2" stopIfTrue="1">
      <formula>LEFT($C$48,10)="        **"</formula>
    </cfRule>
  </conditionalFormatting>
  <conditionalFormatting sqref="K5">
    <cfRule type="expression" priority="2" dxfId="3" stopIfTrue="1">
      <formula>(Genehmigung_Darmstadt=TRUE())</formula>
    </cfRule>
  </conditionalFormatting>
  <conditionalFormatting sqref="I24">
    <cfRule type="expression" priority="3" dxfId="0" stopIfTrue="1">
      <formula>(Befristungsart=2)</formula>
    </cfRule>
  </conditionalFormatting>
  <printOptions/>
  <pageMargins left="0.6692913385826772" right="0.1968503937007874" top="0.4330708661417323" bottom="0.4724409448818898" header="0.5118110236220472" footer="0.2362204724409449"/>
  <pageSetup blackAndWhite="1" horizontalDpi="600" verticalDpi="600" orientation="portrait" paperSize="9" r:id="rId4"/>
  <rowBreaks count="1" manualBreakCount="1">
    <brk id="64" max="14" man="1"/>
  </rowBreaks>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O34"/>
  <sheetViews>
    <sheetView showGridLines="0" showRowColHeaders="0" showZeros="0" tabSelected="1" zoomScalePageLayoutView="0" workbookViewId="0" topLeftCell="A1">
      <selection activeCell="D3" sqref="D3"/>
    </sheetView>
  </sheetViews>
  <sheetFormatPr defaultColWidth="11.421875" defaultRowHeight="12.75"/>
  <cols>
    <col min="1" max="1" width="4.7109375" style="25" customWidth="1"/>
    <col min="2" max="2" width="4.57421875" style="25" customWidth="1"/>
    <col min="3" max="3" width="19.7109375" style="25" customWidth="1"/>
    <col min="4" max="4" width="14.57421875" style="25" customWidth="1"/>
    <col min="5" max="5" width="45.00390625" style="25" customWidth="1"/>
    <col min="6" max="8" width="11.421875" style="25" customWidth="1"/>
    <col min="9" max="9" width="14.57421875" style="25" bestFit="1" customWidth="1"/>
    <col min="10" max="16384" width="11.421875" style="25" customWidth="1"/>
  </cols>
  <sheetData>
    <row r="1" spans="1:5" ht="20.25" customHeight="1">
      <c r="A1" s="306" t="s">
        <v>358</v>
      </c>
      <c r="B1" s="345"/>
      <c r="C1" s="345"/>
      <c r="D1" s="307"/>
      <c r="E1" s="307"/>
    </row>
    <row r="2" spans="1:5" ht="20.25" customHeight="1">
      <c r="A2" s="306" t="s">
        <v>359</v>
      </c>
      <c r="B2" s="345"/>
      <c r="C2" s="345"/>
      <c r="D2" s="346"/>
      <c r="E2" s="346"/>
    </row>
    <row r="3" spans="1:5" ht="20.25" customHeight="1">
      <c r="A3" s="306">
        <f>VLOOKUP(Datenblatt!B68,Datenblatt!A69:B70,2,FALSE)</f>
        <v>2023</v>
      </c>
      <c r="B3" s="345"/>
      <c r="C3" s="345"/>
      <c r="D3" s="346"/>
      <c r="E3" s="346"/>
    </row>
    <row r="4" ht="6.75" customHeight="1"/>
    <row r="5" spans="1:5" ht="8.25" customHeight="1">
      <c r="A5" s="373" t="s">
        <v>360</v>
      </c>
      <c r="B5" s="335"/>
      <c r="C5" s="335"/>
      <c r="E5" s="374" t="s">
        <v>376</v>
      </c>
    </row>
    <row r="6" spans="1:5" ht="66.75" customHeight="1">
      <c r="A6" s="405" t="s">
        <v>361</v>
      </c>
      <c r="B6" s="406"/>
      <c r="C6" s="406"/>
      <c r="D6" s="406"/>
      <c r="E6" s="406"/>
    </row>
    <row r="7" spans="1:5" ht="70.5" customHeight="1">
      <c r="A7" s="405" t="s">
        <v>362</v>
      </c>
      <c r="B7" s="406"/>
      <c r="C7" s="406"/>
      <c r="D7" s="406"/>
      <c r="E7" s="406"/>
    </row>
    <row r="8" spans="1:3" ht="24.75" customHeight="1">
      <c r="A8" s="334"/>
      <c r="B8" s="334"/>
      <c r="C8" s="334"/>
    </row>
    <row r="9" spans="1:5" ht="24" customHeight="1">
      <c r="A9" s="336" t="s">
        <v>363</v>
      </c>
      <c r="B9" s="337"/>
      <c r="C9" s="337"/>
      <c r="D9" s="354"/>
      <c r="E9" s="348"/>
    </row>
    <row r="10" spans="1:5" ht="27.75" customHeight="1">
      <c r="A10" s="336" t="s">
        <v>364</v>
      </c>
      <c r="B10" s="334"/>
      <c r="C10" s="334"/>
      <c r="D10" s="353"/>
      <c r="E10" s="349"/>
    </row>
    <row r="11" spans="1:5" ht="27.75" customHeight="1">
      <c r="A11" s="336" t="s">
        <v>365</v>
      </c>
      <c r="B11" s="337"/>
      <c r="C11" s="337"/>
      <c r="D11" s="353"/>
      <c r="E11" s="349"/>
    </row>
    <row r="12" spans="1:3" ht="21" customHeight="1">
      <c r="A12" s="335"/>
      <c r="B12" s="335"/>
      <c r="C12" s="335"/>
    </row>
    <row r="13" spans="1:5" ht="21.75" customHeight="1">
      <c r="A13" s="336" t="s">
        <v>379</v>
      </c>
      <c r="B13" s="335"/>
      <c r="C13" s="335"/>
      <c r="D13" s="354"/>
      <c r="E13" s="348"/>
    </row>
    <row r="14" spans="1:5" ht="27.75" customHeight="1">
      <c r="A14" s="336" t="s">
        <v>366</v>
      </c>
      <c r="B14" s="335"/>
      <c r="C14" s="335"/>
      <c r="D14" s="353"/>
      <c r="E14" s="349"/>
    </row>
    <row r="15" spans="1:3" ht="19.5" customHeight="1">
      <c r="A15" s="339"/>
      <c r="B15" s="339"/>
      <c r="C15" s="339"/>
    </row>
    <row r="16" spans="1:3" ht="20.25" customHeight="1">
      <c r="A16" s="336" t="s">
        <v>367</v>
      </c>
      <c r="B16" s="335"/>
      <c r="C16" s="335"/>
    </row>
    <row r="17" spans="1:3" ht="22.5" customHeight="1">
      <c r="A17" s="334"/>
      <c r="B17" s="338" t="s">
        <v>369</v>
      </c>
      <c r="C17" s="334"/>
    </row>
    <row r="18" spans="1:3" ht="18" customHeight="1">
      <c r="A18" s="335"/>
      <c r="B18" s="338" t="s">
        <v>368</v>
      </c>
      <c r="C18" s="335"/>
    </row>
    <row r="19" spans="1:3" ht="9" customHeight="1">
      <c r="A19" s="335"/>
      <c r="B19" s="335"/>
      <c r="C19" s="335"/>
    </row>
    <row r="20" spans="1:5" ht="37.5" customHeight="1">
      <c r="A20" s="405" t="s">
        <v>435</v>
      </c>
      <c r="B20" s="406"/>
      <c r="C20" s="406"/>
      <c r="D20" s="406"/>
      <c r="E20" s="406"/>
    </row>
    <row r="21" spans="1:3" ht="21" customHeight="1">
      <c r="A21" s="340"/>
      <c r="B21" s="336" t="s">
        <v>377</v>
      </c>
      <c r="C21" s="335"/>
    </row>
    <row r="22" spans="1:15" ht="19.5" customHeight="1">
      <c r="A22" s="185"/>
      <c r="B22" s="336" t="s">
        <v>378</v>
      </c>
      <c r="C22" s="335"/>
      <c r="D22" s="335"/>
      <c r="G22" s="347"/>
      <c r="H22" s="347"/>
      <c r="I22" s="347"/>
      <c r="J22" s="347"/>
      <c r="K22" s="347"/>
      <c r="L22" s="347"/>
      <c r="M22" s="347"/>
      <c r="N22" s="347"/>
      <c r="O22" s="347"/>
    </row>
    <row r="23" spans="1:15" ht="19.5" customHeight="1">
      <c r="A23" s="340"/>
      <c r="B23" s="335"/>
      <c r="C23" s="336" t="s">
        <v>370</v>
      </c>
      <c r="G23" s="347"/>
      <c r="H23" s="347"/>
      <c r="I23" s="347"/>
      <c r="J23" s="347"/>
      <c r="K23" s="347"/>
      <c r="L23" s="347"/>
      <c r="M23" s="347"/>
      <c r="N23" s="347"/>
      <c r="O23" s="347"/>
    </row>
    <row r="24" spans="1:15" ht="19.5" customHeight="1">
      <c r="A24" s="340"/>
      <c r="C24" s="336" t="s">
        <v>371</v>
      </c>
      <c r="G24" s="347"/>
      <c r="H24" s="347"/>
      <c r="I24" s="347"/>
      <c r="J24" s="347"/>
      <c r="K24" s="347"/>
      <c r="L24" s="347"/>
      <c r="M24" s="347"/>
      <c r="N24" s="347"/>
      <c r="O24" s="347"/>
    </row>
    <row r="25" spans="1:15" ht="19.5" customHeight="1">
      <c r="A25" s="340"/>
      <c r="G25" s="347"/>
      <c r="H25" s="347"/>
      <c r="I25" s="347"/>
      <c r="J25" s="347"/>
      <c r="K25" s="347"/>
      <c r="L25" s="347"/>
      <c r="M25" s="347"/>
      <c r="N25" s="347"/>
      <c r="O25" s="347"/>
    </row>
    <row r="26" spans="1:15" ht="17.25" customHeight="1">
      <c r="A26" s="341" t="s">
        <v>372</v>
      </c>
      <c r="B26" s="335"/>
      <c r="C26" s="335"/>
      <c r="G26" s="347"/>
      <c r="H26" s="347"/>
      <c r="I26" s="347"/>
      <c r="J26" s="347"/>
      <c r="K26" s="347"/>
      <c r="L26" s="347"/>
      <c r="M26" s="347"/>
      <c r="N26" s="347"/>
      <c r="O26" s="347"/>
    </row>
    <row r="27" spans="1:15" ht="28.5" customHeight="1">
      <c r="A27" s="341" t="s">
        <v>373</v>
      </c>
      <c r="B27" s="335"/>
      <c r="C27" s="335"/>
      <c r="D27" s="348"/>
      <c r="E27" s="348"/>
      <c r="G27" s="347"/>
      <c r="H27" s="347"/>
      <c r="I27" s="347"/>
      <c r="J27" s="347"/>
      <c r="K27" s="347"/>
      <c r="L27" s="347"/>
      <c r="M27" s="347"/>
      <c r="N27" s="347"/>
      <c r="O27" s="347"/>
    </row>
    <row r="28" spans="1:5" ht="30" customHeight="1">
      <c r="A28" s="341" t="s">
        <v>374</v>
      </c>
      <c r="B28" s="335"/>
      <c r="C28" s="335"/>
      <c r="D28" s="349"/>
      <c r="E28" s="349"/>
    </row>
    <row r="29" spans="1:3" ht="15.75" customHeight="1">
      <c r="A29" s="342"/>
      <c r="B29" s="334"/>
      <c r="C29" s="334"/>
    </row>
    <row r="30" spans="1:4" ht="19.5" customHeight="1">
      <c r="A30" s="343" t="s">
        <v>375</v>
      </c>
      <c r="B30" s="337"/>
      <c r="C30" s="337"/>
      <c r="D30" s="337"/>
    </row>
    <row r="31" spans="1:3" ht="15" customHeight="1">
      <c r="A31" s="340"/>
      <c r="B31" s="335"/>
      <c r="C31" s="335"/>
    </row>
    <row r="32" spans="1:3" ht="15" customHeight="1">
      <c r="A32" s="340"/>
      <c r="B32" s="335"/>
      <c r="C32" s="335"/>
    </row>
    <row r="33" spans="1:3" ht="15" customHeight="1">
      <c r="A33" s="344"/>
      <c r="B33" s="335"/>
      <c r="C33" s="335"/>
    </row>
    <row r="34" spans="1:5" ht="20.25" customHeight="1">
      <c r="A34" s="350" t="s">
        <v>216</v>
      </c>
      <c r="B34" s="351"/>
      <c r="C34" s="351"/>
      <c r="E34" s="352" t="s">
        <v>64</v>
      </c>
    </row>
  </sheetData>
  <sheetProtection/>
  <mergeCells count="3">
    <mergeCell ref="A6:E6"/>
    <mergeCell ref="A7:E7"/>
    <mergeCell ref="A20:E20"/>
  </mergeCells>
  <printOptions/>
  <pageMargins left="0.8661417322834646" right="0.5905511811023623" top="0.6299212598425197" bottom="0.15748031496062992" header="0.5118110236220472" footer="0.15748031496062992"/>
  <pageSetup blackAndWhite="1" horizontalDpi="600" verticalDpi="600" orientation="portrait" paperSize="9" r:id="rId3"/>
  <headerFooter alignWithMargins="0">
    <oddFooter>&amp;L&amp;"Arial,Fett"&amp;6&amp;F&amp;R&amp;6&amp;A</oddFooter>
  </headerFooter>
  <colBreaks count="1" manualBreakCount="1">
    <brk id="5"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Tabelle4"/>
  <dimension ref="A2:J52"/>
  <sheetViews>
    <sheetView showGridLines="0" showRowColHeaders="0" showZeros="0" zoomScalePageLayoutView="0" workbookViewId="0" topLeftCell="A1">
      <selection activeCell="H16" sqref="H16:J17"/>
    </sheetView>
  </sheetViews>
  <sheetFormatPr defaultColWidth="11.421875" defaultRowHeight="12.75"/>
  <cols>
    <col min="1" max="2" width="9.57421875" style="0" customWidth="1"/>
    <col min="3" max="4" width="11.00390625" style="0" customWidth="1"/>
    <col min="5" max="5" width="10.28125" style="0" customWidth="1"/>
    <col min="6" max="6" width="7.7109375" style="0" customWidth="1"/>
    <col min="7" max="7" width="3.28125" style="0" customWidth="1"/>
    <col min="8" max="8" width="15.7109375" style="0" customWidth="1"/>
    <col min="9" max="10" width="8.28125" style="0" customWidth="1"/>
  </cols>
  <sheetData>
    <row r="1" ht="9.75" customHeight="1"/>
    <row r="2" ht="16.5">
      <c r="G2" s="196" t="s">
        <v>283</v>
      </c>
    </row>
    <row r="3" ht="14.25">
      <c r="G3" s="197" t="s">
        <v>284</v>
      </c>
    </row>
    <row r="6" ht="6.75" customHeight="1"/>
    <row r="7" spans="7:8" ht="12.75">
      <c r="G7" s="198"/>
      <c r="H7" s="375" t="s">
        <v>285</v>
      </c>
    </row>
    <row r="8" ht="12.75">
      <c r="H8" s="375" t="s">
        <v>286</v>
      </c>
    </row>
    <row r="9" spans="1:8" ht="12.75">
      <c r="A9" s="407" t="s">
        <v>414</v>
      </c>
      <c r="B9" s="407"/>
      <c r="C9" s="407"/>
      <c r="H9" s="375"/>
    </row>
    <row r="10" spans="1:3" ht="12.75">
      <c r="A10" s="408"/>
      <c r="B10" s="408"/>
      <c r="C10" s="408"/>
    </row>
    <row r="11" ht="9" customHeight="1"/>
    <row r="12" spans="1:8" ht="10.5" customHeight="1">
      <c r="A12" s="409">
        <f>Datenblatt!V89</f>
        <v>0</v>
      </c>
      <c r="B12" s="410"/>
      <c r="C12" s="410"/>
      <c r="D12" s="410"/>
      <c r="H12" s="368" t="str">
        <f ca="1">OFFSET(Datenblatt!I97,Datenblatt!Y97-1,0,1,1)&amp;" "&amp;OFFSET(Datenblatt!J97,Datenblatt!Y97-1,0,1,1)&amp;", "&amp;TEXT(TODAY(),"TT.MM.JJJJ")</f>
        <v>61231 Bad Nauheim, 19.12.2022</v>
      </c>
    </row>
    <row r="13" spans="1:8" ht="10.5" customHeight="1">
      <c r="A13" s="410"/>
      <c r="B13" s="410"/>
      <c r="C13" s="410"/>
      <c r="D13" s="410"/>
      <c r="H13" s="368" t="str">
        <f ca="1">OFFSET(Datenblatt!H97,Datenblatt!Y97-1,0,1,1)</f>
        <v>Am Goldstein 4a</v>
      </c>
    </row>
    <row r="14" spans="1:8" ht="10.5" customHeight="1">
      <c r="A14" s="411">
        <f>IF(Datenblatt!Y89=Datenblatt!V89,,"z. Hd. "&amp;Datenblatt!Y89)</f>
        <v>0</v>
      </c>
      <c r="B14" s="411"/>
      <c r="C14" s="411"/>
      <c r="D14" s="411"/>
      <c r="H14" s="368" t="str">
        <f ca="1">"Tel.: "&amp;OFFSET(Datenblatt!K97,Datenblatt!Y97-1,0,1,1)</f>
        <v>Tel.: 06032/9155-18</v>
      </c>
    </row>
    <row r="15" spans="1:8" ht="10.5" customHeight="1">
      <c r="A15" s="411"/>
      <c r="B15" s="411"/>
      <c r="C15" s="411"/>
      <c r="D15" s="411"/>
      <c r="H15" s="368" t="str">
        <f ca="1">"Fax: "&amp;OFFSET(Datenblatt!M97,Datenblatt!Y97-1,0,1,1)</f>
        <v>Fax: 06032/9155-28</v>
      </c>
    </row>
    <row r="16" spans="1:10" ht="10.5" customHeight="1">
      <c r="A16" s="412">
        <f>Datenblatt!Z89</f>
        <v>0</v>
      </c>
      <c r="B16" s="413"/>
      <c r="C16" s="413"/>
      <c r="D16" s="413"/>
      <c r="H16" s="416" t="str">
        <f ca="1">"eMail: "&amp;OFFSET(Datenblatt!N97,Datenblatt!Y97-1,0,1,1)</f>
        <v>eMail: Anette.Kraus-Fesel@ekhn-kv.de</v>
      </c>
      <c r="I16" s="417"/>
      <c r="J16" s="417"/>
    </row>
    <row r="17" spans="1:10" ht="12.75">
      <c r="A17" s="413"/>
      <c r="B17" s="413"/>
      <c r="C17" s="413"/>
      <c r="D17" s="413"/>
      <c r="H17" s="417"/>
      <c r="I17" s="417"/>
      <c r="J17" s="417"/>
    </row>
    <row r="18" ht="8.25" customHeight="1"/>
    <row r="19" spans="1:8" ht="10.5" customHeight="1">
      <c r="A19" s="417" t="str">
        <f>Datenblatt!AA89&amp;" "&amp;Datenblatt!AB89</f>
        <v> </v>
      </c>
      <c r="B19" s="417"/>
      <c r="C19" s="417"/>
      <c r="D19" s="417"/>
      <c r="H19" s="199" t="s">
        <v>287</v>
      </c>
    </row>
    <row r="20" spans="1:8" ht="10.5" customHeight="1">
      <c r="A20" s="417"/>
      <c r="B20" s="417"/>
      <c r="C20" s="417"/>
      <c r="D20" s="417"/>
      <c r="H20" s="368" t="str">
        <f ca="1">OFFSET(Datenblatt!O97,Datenblatt!Y97-1,0,1,1)</f>
        <v>EKK Frankfurt</v>
      </c>
    </row>
    <row r="21" ht="10.5" customHeight="1">
      <c r="H21" s="368" t="str">
        <f ca="1">"BLZ: "&amp;OFFSET(Datenblatt!R97,Datenblatt!Y97-1,0,1,1)</f>
        <v>BLZ: 4100255</v>
      </c>
    </row>
    <row r="22" spans="1:8" s="201" customFormat="1" ht="10.5" customHeight="1">
      <c r="A22" s="200">
        <f>IF(Datenblatt!B72=TRUE,"über Dekanat "&amp;Datenblatt!AD89,"")</f>
      </c>
      <c r="H22" s="369" t="str">
        <f ca="1">"Kto.: "&amp;OFFSET(Datenblatt!U97,Datenblatt!Y97-1,0,1,1)</f>
        <v>Kto.: 52060410</v>
      </c>
    </row>
    <row r="23" s="201" customFormat="1" ht="12.75" customHeight="1"/>
    <row r="24" s="201" customFormat="1" ht="10.5" customHeight="1"/>
    <row r="25" s="201" customFormat="1" ht="12.75"/>
    <row r="26" s="201" customFormat="1" ht="12.75"/>
    <row r="27" s="201" customFormat="1" ht="12.75"/>
    <row r="28" s="201" customFormat="1" ht="27">
      <c r="A28" s="202" t="s">
        <v>288</v>
      </c>
    </row>
    <row r="29" s="201" customFormat="1" ht="12.75"/>
    <row r="30" spans="1:9" s="201" customFormat="1" ht="14.25" customHeight="1">
      <c r="A30" s="372" t="str">
        <f>"Dienstvertrag "&amp;IF(Datenblatt!E89="m","Herr","Frau")&amp;" "&amp;Datenblatt!G89&amp;" "&amp;Datenblatt!F89</f>
        <v>Dienstvertrag Frau  </v>
      </c>
      <c r="I30" s="371">
        <f>Datenblatt!AC89</f>
        <v>0</v>
      </c>
    </row>
    <row r="31" spans="1:9" s="201" customFormat="1" ht="14.25" customHeight="1">
      <c r="A31" s="418"/>
      <c r="B31" s="418"/>
      <c r="C31" s="418"/>
      <c r="D31" s="418"/>
      <c r="E31" s="418"/>
      <c r="F31" s="418"/>
      <c r="G31" s="418"/>
      <c r="H31" s="418"/>
      <c r="I31" s="418"/>
    </row>
    <row r="32" spans="1:9" s="201" customFormat="1" ht="14.25" customHeight="1">
      <c r="A32" s="418"/>
      <c r="B32" s="418"/>
      <c r="C32" s="418"/>
      <c r="D32" s="418"/>
      <c r="E32" s="418"/>
      <c r="F32" s="418"/>
      <c r="G32" s="418"/>
      <c r="H32" s="418"/>
      <c r="I32" s="418"/>
    </row>
    <row r="33" spans="1:9" s="201" customFormat="1" ht="14.25" customHeight="1">
      <c r="A33" s="418"/>
      <c r="B33" s="418"/>
      <c r="C33" s="418"/>
      <c r="D33" s="418"/>
      <c r="E33" s="418"/>
      <c r="F33" s="418"/>
      <c r="G33" s="418"/>
      <c r="H33" s="418"/>
      <c r="I33" s="418"/>
    </row>
    <row r="34" s="201" customFormat="1" ht="27">
      <c r="A34" s="203" t="s">
        <v>289</v>
      </c>
    </row>
    <row r="35" spans="1:9" s="201" customFormat="1" ht="14.25" customHeight="1">
      <c r="A35" s="419" t="str">
        <f>VLOOKUP(Datenblatt!B74,Datenblatt!A75:C76,3,FALSE)</f>
        <v>Bitte alle Exemplare U N T E R S C H R E I B E N, S I E G E L N und alle Ausfertigungen des Vertrages an uns zurückschicken. Die Datenschutzerklärung  bleibt bei Ihren Unterlagen. Das Merkblatt über Datenschutz bitte Herrn  aushändigen!</v>
      </c>
      <c r="B35" s="419"/>
      <c r="C35" s="419"/>
      <c r="D35" s="419"/>
      <c r="E35" s="419"/>
      <c r="F35" s="419"/>
      <c r="G35" s="419"/>
      <c r="H35" s="419"/>
      <c r="I35" s="419"/>
    </row>
    <row r="36" spans="1:9" s="201" customFormat="1" ht="14.25" customHeight="1">
      <c r="A36" s="419"/>
      <c r="B36" s="419"/>
      <c r="C36" s="419"/>
      <c r="D36" s="419"/>
      <c r="E36" s="419"/>
      <c r="F36" s="419"/>
      <c r="G36" s="419"/>
      <c r="H36" s="419"/>
      <c r="I36" s="419"/>
    </row>
    <row r="37" spans="1:9" s="201" customFormat="1" ht="14.25" customHeight="1">
      <c r="A37" s="419"/>
      <c r="B37" s="419"/>
      <c r="C37" s="419"/>
      <c r="D37" s="419"/>
      <c r="E37" s="419"/>
      <c r="F37" s="419"/>
      <c r="G37" s="419"/>
      <c r="H37" s="419"/>
      <c r="I37" s="419"/>
    </row>
    <row r="38" spans="1:9" s="201" customFormat="1" ht="14.25" customHeight="1">
      <c r="A38" s="419"/>
      <c r="B38" s="419"/>
      <c r="C38" s="419"/>
      <c r="D38" s="419"/>
      <c r="E38" s="419"/>
      <c r="F38" s="419"/>
      <c r="G38" s="419"/>
      <c r="H38" s="419"/>
      <c r="I38" s="419"/>
    </row>
    <row r="39" s="201" customFormat="1" ht="14.25" customHeight="1"/>
    <row r="40" ht="27">
      <c r="A40" s="203" t="s">
        <v>117</v>
      </c>
    </row>
    <row r="41" ht="14.25" customHeight="1"/>
    <row r="42" spans="1:9" ht="28.5" customHeight="1">
      <c r="A42" s="414">
        <f>VLOOKUP(Datenblatt!B78,Datenblatt!A79:C82,3,FALSE)</f>
        <v>0</v>
      </c>
      <c r="B42" s="414"/>
      <c r="C42" s="414"/>
      <c r="D42" s="414"/>
      <c r="E42" s="414"/>
      <c r="F42" s="414"/>
      <c r="G42" s="414"/>
      <c r="H42" s="414"/>
      <c r="I42" s="414"/>
    </row>
    <row r="43" spans="1:9" ht="14.25" customHeight="1">
      <c r="A43" s="415"/>
      <c r="B43" s="415"/>
      <c r="C43" s="415"/>
      <c r="D43" s="415"/>
      <c r="E43" s="415"/>
      <c r="F43" s="415"/>
      <c r="G43" s="415"/>
      <c r="H43" s="415"/>
      <c r="I43" s="415"/>
    </row>
    <row r="44" spans="1:9" ht="14.25" customHeight="1">
      <c r="A44" s="415"/>
      <c r="B44" s="415"/>
      <c r="C44" s="415"/>
      <c r="D44" s="415"/>
      <c r="E44" s="415"/>
      <c r="F44" s="415"/>
      <c r="G44" s="415"/>
      <c r="H44" s="415"/>
      <c r="I44" s="415"/>
    </row>
    <row r="45" spans="1:9" ht="14.25" customHeight="1">
      <c r="A45" s="415"/>
      <c r="B45" s="415"/>
      <c r="C45" s="415"/>
      <c r="D45" s="415"/>
      <c r="E45" s="415"/>
      <c r="F45" s="415"/>
      <c r="G45" s="415"/>
      <c r="H45" s="415"/>
      <c r="I45" s="415"/>
    </row>
    <row r="46" ht="14.25" customHeight="1"/>
    <row r="47" ht="14.25" customHeight="1">
      <c r="A47" s="195" t="s">
        <v>336</v>
      </c>
    </row>
    <row r="52" ht="12.75">
      <c r="A52" s="365" t="str">
        <f ca="1">OFFSET(Datenblatt!A97,Datenblatt!Y97-1,0,1,1)</f>
        <v>Kraus-Fesel</v>
      </c>
    </row>
  </sheetData>
  <sheetProtection/>
  <mergeCells count="10">
    <mergeCell ref="A9:C10"/>
    <mergeCell ref="A12:D13"/>
    <mergeCell ref="A14:D15"/>
    <mergeCell ref="A16:D17"/>
    <mergeCell ref="A42:I42"/>
    <mergeCell ref="A43:I45"/>
    <mergeCell ref="H16:J17"/>
    <mergeCell ref="A19:D20"/>
    <mergeCell ref="A31:I33"/>
    <mergeCell ref="A35:I38"/>
  </mergeCells>
  <printOptions/>
  <pageMargins left="0.984251968503937" right="0.2362204724409449" top="0.7086614173228347" bottom="0.5905511811023623" header="0.5118110236220472" footer="0.5118110236220472"/>
  <pageSetup blackAndWhite="1" horizontalDpi="600" verticalDpi="600" orientation="portrait" paperSize="9" scale="96" r:id="rId3"/>
  <headerFooter alignWithMargins="0">
    <oddFooter>&amp;L&amp;"Arial,Fett"&amp;6&amp;F&amp;R&amp;6&amp;A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Tabelle5"/>
  <dimension ref="B2:E51"/>
  <sheetViews>
    <sheetView showGridLines="0" showRowColHeaders="0" showZeros="0" zoomScalePageLayoutView="0" workbookViewId="0" topLeftCell="A43">
      <selection activeCell="D52" sqref="D52"/>
    </sheetView>
  </sheetViews>
  <sheetFormatPr defaultColWidth="11.421875" defaultRowHeight="12.75"/>
  <cols>
    <col min="1" max="1" width="2.7109375" style="0" customWidth="1"/>
    <col min="2" max="2" width="5.7109375" style="0" customWidth="1"/>
    <col min="3" max="3" width="9.8515625" style="205" customWidth="1"/>
  </cols>
  <sheetData>
    <row r="2" ht="18">
      <c r="B2" s="204" t="s">
        <v>290</v>
      </c>
    </row>
    <row r="3" ht="18">
      <c r="B3" s="204"/>
    </row>
    <row r="4" spans="2:5" ht="12.75">
      <c r="B4" s="206"/>
      <c r="C4" s="207" t="s">
        <v>20</v>
      </c>
      <c r="D4" s="90" t="s">
        <v>291</v>
      </c>
      <c r="E4" s="90"/>
    </row>
    <row r="5" spans="2:5" ht="12.75">
      <c r="B5" s="208"/>
      <c r="C5" s="207"/>
      <c r="D5" s="90" t="s">
        <v>292</v>
      </c>
      <c r="E5" s="90"/>
    </row>
    <row r="6" spans="2:5" ht="12.75">
      <c r="B6" s="209"/>
      <c r="C6" s="207"/>
      <c r="D6" s="90" t="s">
        <v>293</v>
      </c>
      <c r="E6" s="90"/>
    </row>
    <row r="7" spans="2:5" ht="12.75">
      <c r="B7" s="206"/>
      <c r="C7" s="207"/>
      <c r="D7" s="90" t="s">
        <v>294</v>
      </c>
      <c r="E7" s="90"/>
    </row>
    <row r="8" spans="2:5" ht="12.75">
      <c r="B8" s="209"/>
      <c r="C8" s="207"/>
      <c r="D8" s="90" t="s">
        <v>295</v>
      </c>
      <c r="E8" s="90"/>
    </row>
    <row r="9" spans="2:5" ht="12.75">
      <c r="B9" s="206"/>
      <c r="C9" s="210">
        <v>35912</v>
      </c>
      <c r="D9" s="90" t="s">
        <v>296</v>
      </c>
      <c r="E9" s="90"/>
    </row>
    <row r="10" spans="2:5" ht="12.75">
      <c r="B10" s="209"/>
      <c r="C10" s="210">
        <v>35929</v>
      </c>
      <c r="D10" s="90" t="s">
        <v>297</v>
      </c>
      <c r="E10" s="90"/>
    </row>
    <row r="11" spans="2:5" ht="12.75">
      <c r="B11" s="209"/>
      <c r="C11" s="210"/>
      <c r="D11" s="90" t="s">
        <v>298</v>
      </c>
      <c r="E11" s="90"/>
    </row>
    <row r="12" spans="2:5" ht="12.75">
      <c r="B12" s="206"/>
      <c r="C12" s="210"/>
      <c r="D12" s="90" t="s">
        <v>299</v>
      </c>
      <c r="E12" s="90"/>
    </row>
    <row r="13" spans="2:5" ht="12.75">
      <c r="B13" s="206"/>
      <c r="C13" s="210"/>
      <c r="D13" s="90" t="s">
        <v>300</v>
      </c>
      <c r="E13" s="90"/>
    </row>
    <row r="14" spans="2:5" ht="12.75">
      <c r="B14" s="206"/>
      <c r="C14" s="210"/>
      <c r="D14" s="90" t="s">
        <v>301</v>
      </c>
      <c r="E14" s="90"/>
    </row>
    <row r="15" spans="2:5" ht="12.75">
      <c r="B15" s="206"/>
      <c r="C15" s="210">
        <v>35990</v>
      </c>
      <c r="D15" s="90" t="s">
        <v>302</v>
      </c>
      <c r="E15" s="90"/>
    </row>
    <row r="16" spans="2:5" ht="12.75">
      <c r="B16" s="206"/>
      <c r="C16" s="210">
        <v>36019</v>
      </c>
      <c r="D16" s="90" t="s">
        <v>303</v>
      </c>
      <c r="E16" s="90"/>
    </row>
    <row r="17" spans="2:5" ht="12.75">
      <c r="B17" s="206"/>
      <c r="C17" s="210"/>
      <c r="D17" s="90" t="s">
        <v>304</v>
      </c>
      <c r="E17" s="90"/>
    </row>
    <row r="18" spans="2:5" ht="12.75">
      <c r="B18" s="206"/>
      <c r="C18" s="210">
        <v>36048</v>
      </c>
      <c r="D18" s="90" t="s">
        <v>305</v>
      </c>
      <c r="E18" s="90"/>
    </row>
    <row r="19" spans="2:5" ht="12.75">
      <c r="B19" s="206"/>
      <c r="C19" s="210"/>
      <c r="D19" s="90" t="s">
        <v>306</v>
      </c>
      <c r="E19" s="90"/>
    </row>
    <row r="20" spans="2:5" ht="12.75">
      <c r="B20" s="206"/>
      <c r="C20" s="210">
        <v>36093</v>
      </c>
      <c r="D20" s="90" t="s">
        <v>307</v>
      </c>
      <c r="E20" s="90"/>
    </row>
    <row r="21" spans="3:5" ht="12.75">
      <c r="C21" s="210">
        <v>36376</v>
      </c>
      <c r="D21" s="90" t="s">
        <v>308</v>
      </c>
      <c r="E21" s="90"/>
    </row>
    <row r="22" spans="3:5" ht="12.75">
      <c r="C22" s="210"/>
      <c r="D22" s="90" t="s">
        <v>309</v>
      </c>
      <c r="E22" s="90"/>
    </row>
    <row r="23" spans="3:5" ht="12.75">
      <c r="C23" s="210"/>
      <c r="D23" s="90" t="s">
        <v>310</v>
      </c>
      <c r="E23" s="90"/>
    </row>
    <row r="24" spans="3:5" ht="12.75">
      <c r="C24" s="210">
        <v>36458</v>
      </c>
      <c r="D24" s="90" t="s">
        <v>311</v>
      </c>
      <c r="E24" s="90"/>
    </row>
    <row r="25" spans="3:5" ht="12.75">
      <c r="C25" s="210"/>
      <c r="D25" s="90" t="s">
        <v>312</v>
      </c>
      <c r="E25" s="90"/>
    </row>
    <row r="26" spans="3:5" ht="12.75">
      <c r="C26" s="210">
        <v>36538</v>
      </c>
      <c r="D26" s="90" t="s">
        <v>313</v>
      </c>
      <c r="E26" s="90"/>
    </row>
    <row r="27" spans="3:5" ht="12.75">
      <c r="C27" s="210">
        <v>36559</v>
      </c>
      <c r="D27" s="90" t="s">
        <v>314</v>
      </c>
      <c r="E27" s="90"/>
    </row>
    <row r="28" spans="3:5" ht="12.75">
      <c r="C28" s="210">
        <v>36591</v>
      </c>
      <c r="D28" s="90" t="s">
        <v>315</v>
      </c>
      <c r="E28" s="90"/>
    </row>
    <row r="29" spans="3:5" ht="12.75">
      <c r="C29" s="210">
        <v>36621</v>
      </c>
      <c r="D29" s="90" t="s">
        <v>316</v>
      </c>
      <c r="E29" s="90"/>
    </row>
    <row r="30" spans="3:5" ht="12.75">
      <c r="C30" s="210">
        <v>36663</v>
      </c>
      <c r="D30" s="90" t="s">
        <v>317</v>
      </c>
      <c r="E30" s="90"/>
    </row>
    <row r="31" spans="3:5" ht="12.75">
      <c r="C31" s="210">
        <v>36780</v>
      </c>
      <c r="D31" s="90" t="s">
        <v>318</v>
      </c>
      <c r="E31" s="90"/>
    </row>
    <row r="32" spans="3:5" ht="12.75">
      <c r="C32" s="210">
        <v>36934</v>
      </c>
      <c r="D32" s="90" t="s">
        <v>319</v>
      </c>
      <c r="E32" s="90"/>
    </row>
    <row r="33" spans="3:5" ht="12.75">
      <c r="C33" s="210">
        <v>37011</v>
      </c>
      <c r="D33" s="90" t="s">
        <v>320</v>
      </c>
      <c r="E33" s="90" t="s">
        <v>321</v>
      </c>
    </row>
    <row r="34" spans="3:5" ht="12.75">
      <c r="C34" s="210"/>
      <c r="D34" s="90"/>
      <c r="E34" s="90" t="s">
        <v>322</v>
      </c>
    </row>
    <row r="35" spans="3:5" ht="12.75">
      <c r="C35" s="210"/>
      <c r="D35" s="90" t="s">
        <v>323</v>
      </c>
      <c r="E35" s="90" t="s">
        <v>324</v>
      </c>
    </row>
    <row r="36" spans="3:5" ht="12.75">
      <c r="C36" s="210"/>
      <c r="D36" s="90"/>
      <c r="E36" s="90" t="s">
        <v>325</v>
      </c>
    </row>
    <row r="37" spans="3:5" ht="12.75">
      <c r="C37" s="210"/>
      <c r="D37" s="90"/>
      <c r="E37" s="90" t="s">
        <v>326</v>
      </c>
    </row>
    <row r="38" spans="3:5" ht="12.75">
      <c r="C38" s="210"/>
      <c r="D38" s="90" t="s">
        <v>327</v>
      </c>
      <c r="E38" s="90"/>
    </row>
    <row r="39" spans="3:5" ht="12.75">
      <c r="C39" s="210">
        <v>37118</v>
      </c>
      <c r="D39" s="90" t="s">
        <v>328</v>
      </c>
      <c r="E39" s="90"/>
    </row>
    <row r="40" spans="4:5" ht="12.75">
      <c r="D40" s="90" t="s">
        <v>329</v>
      </c>
      <c r="E40" s="90"/>
    </row>
    <row r="41" spans="3:4" ht="12.75">
      <c r="C41" s="205">
        <v>37154</v>
      </c>
      <c r="D41" t="s">
        <v>330</v>
      </c>
    </row>
    <row r="42" ht="12.75">
      <c r="D42" t="s">
        <v>331</v>
      </c>
    </row>
    <row r="43" spans="3:4" ht="12.75">
      <c r="C43" s="205">
        <v>37496</v>
      </c>
      <c r="D43" t="s">
        <v>332</v>
      </c>
    </row>
    <row r="44" spans="3:4" ht="12.75">
      <c r="C44" s="205">
        <v>38049</v>
      </c>
      <c r="D44" t="s">
        <v>333</v>
      </c>
    </row>
    <row r="45" spans="3:4" ht="12.75">
      <c r="C45" s="205">
        <v>38232</v>
      </c>
      <c r="D45" t="s">
        <v>334</v>
      </c>
    </row>
    <row r="46" spans="3:4" ht="12.75">
      <c r="C46" s="205">
        <v>38258</v>
      </c>
      <c r="D46" t="s">
        <v>335</v>
      </c>
    </row>
    <row r="47" spans="3:4" ht="12.75">
      <c r="C47" s="205">
        <v>39204</v>
      </c>
      <c r="D47" t="s">
        <v>391</v>
      </c>
    </row>
    <row r="48" spans="3:4" ht="12.75">
      <c r="C48" s="205">
        <v>39276</v>
      </c>
      <c r="D48" t="s">
        <v>397</v>
      </c>
    </row>
    <row r="49" ht="12.75">
      <c r="D49" t="s">
        <v>398</v>
      </c>
    </row>
    <row r="50" spans="3:4" ht="12.75">
      <c r="C50" s="205">
        <v>39435</v>
      </c>
      <c r="D50" t="s">
        <v>400</v>
      </c>
    </row>
    <row r="51" ht="12.75">
      <c r="D51" t="s">
        <v>401</v>
      </c>
    </row>
  </sheetData>
  <sheetProtection sheet="1" objects="1" scenarios="1"/>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Tabelle6"/>
  <dimension ref="A1:CJ202"/>
  <sheetViews>
    <sheetView zoomScalePageLayoutView="0" workbookViewId="0" topLeftCell="F76">
      <selection activeCell="H101" sqref="H101"/>
    </sheetView>
  </sheetViews>
  <sheetFormatPr defaultColWidth="11.421875" defaultRowHeight="12.75"/>
  <cols>
    <col min="1" max="32" width="11.421875" style="171" customWidth="1"/>
    <col min="33" max="33" width="15.00390625" style="171" bestFit="1" customWidth="1"/>
    <col min="34" max="34" width="9.28125" style="171" customWidth="1"/>
    <col min="35" max="35" width="11.00390625" style="171" customWidth="1"/>
    <col min="36" max="36" width="10.8515625" style="171" customWidth="1"/>
    <col min="37" max="37" width="16.8515625" style="171" bestFit="1" customWidth="1"/>
    <col min="38" max="38" width="25.140625" style="171" bestFit="1" customWidth="1"/>
    <col min="39" max="39" width="39.00390625" style="171" bestFit="1" customWidth="1"/>
    <col min="40" max="40" width="14.7109375" style="171" bestFit="1" customWidth="1"/>
    <col min="41" max="41" width="6.00390625" style="171" customWidth="1"/>
    <col min="42" max="42" width="5.7109375" style="171" customWidth="1"/>
    <col min="43" max="43" width="18.28125" style="171" bestFit="1" customWidth="1"/>
    <col min="44" max="44" width="15.8515625" style="171" bestFit="1" customWidth="1"/>
    <col min="45" max="45" width="13.140625" style="171" bestFit="1" customWidth="1"/>
    <col min="46" max="46" width="33.57421875" style="171" bestFit="1" customWidth="1"/>
    <col min="47" max="47" width="31.8515625" style="171" bestFit="1" customWidth="1"/>
    <col min="48" max="48" width="18.140625" style="171" bestFit="1" customWidth="1"/>
    <col min="49" max="49" width="23.28125" style="171" bestFit="1" customWidth="1"/>
    <col min="50" max="50" width="8.00390625" style="171" customWidth="1"/>
    <col min="51" max="51" width="10.00390625" style="171" customWidth="1"/>
    <col min="52" max="52" width="7.8515625" style="171" customWidth="1"/>
    <col min="53" max="55" width="9.00390625" style="171" customWidth="1"/>
    <col min="56" max="56" width="12.8515625" style="171" bestFit="1" customWidth="1"/>
    <col min="57" max="58" width="11.421875" style="171" customWidth="1"/>
    <col min="59" max="59" width="30.8515625" style="171" bestFit="1" customWidth="1"/>
    <col min="60" max="60" width="11.7109375" style="171" bestFit="1" customWidth="1"/>
    <col min="61" max="61" width="25.28125" style="171" bestFit="1" customWidth="1"/>
    <col min="62" max="62" width="20.140625" style="171" bestFit="1" customWidth="1"/>
    <col min="63" max="63" width="11.00390625" style="171" customWidth="1"/>
    <col min="64" max="64" width="6.28125" style="171" customWidth="1"/>
    <col min="65" max="65" width="9.28125" style="171" customWidth="1"/>
    <col min="66" max="66" width="15.28125" style="171" bestFit="1" customWidth="1"/>
    <col min="67" max="67" width="19.28125" style="171" bestFit="1" customWidth="1"/>
    <col min="68" max="68" width="6.00390625" style="171" customWidth="1"/>
    <col min="69" max="69" width="8.7109375" style="171" customWidth="1"/>
    <col min="70" max="70" width="21.28125" style="171" bestFit="1" customWidth="1"/>
    <col min="71" max="71" width="17.00390625" style="171" bestFit="1" customWidth="1"/>
    <col min="72" max="72" width="18.7109375" style="171" bestFit="1" customWidth="1"/>
    <col min="73" max="73" width="12.421875" style="171" bestFit="1" customWidth="1"/>
    <col min="74" max="74" width="15.00390625" style="171" bestFit="1" customWidth="1"/>
    <col min="75" max="75" width="16.140625" style="171" bestFit="1" customWidth="1"/>
    <col min="76" max="76" width="15.28125" style="171" bestFit="1" customWidth="1"/>
    <col min="77" max="77" width="15.140625" style="171" bestFit="1" customWidth="1"/>
    <col min="78" max="78" width="12.8515625" style="171" bestFit="1" customWidth="1"/>
    <col min="79" max="79" width="13.8515625" style="171" bestFit="1" customWidth="1"/>
    <col min="80" max="80" width="30.8515625" style="171" bestFit="1" customWidth="1"/>
    <col min="81" max="81" width="31.8515625" style="171" bestFit="1" customWidth="1"/>
    <col min="82" max="82" width="12.00390625" style="171" bestFit="1" customWidth="1"/>
    <col min="83" max="83" width="30.8515625" style="171" bestFit="1" customWidth="1"/>
    <col min="84" max="84" width="12.57421875" style="171" bestFit="1" customWidth="1"/>
    <col min="85" max="85" width="15.28125" style="171" bestFit="1" customWidth="1"/>
    <col min="86" max="86" width="8.7109375" style="171" customWidth="1"/>
    <col min="87" max="87" width="17.421875" style="171" bestFit="1" customWidth="1"/>
    <col min="88" max="88" width="8.7109375" style="171" customWidth="1"/>
    <col min="89" max="16384" width="11.421875" style="171" customWidth="1"/>
  </cols>
  <sheetData>
    <row r="1" spans="1:2" ht="12.75" customHeight="1">
      <c r="A1" s="169" t="s">
        <v>70</v>
      </c>
      <c r="B1" s="170">
        <f>IF(Genehmigung_Darmstadt=TRUE,"4. Kirchenverwaltung",)</f>
        <v>0</v>
      </c>
    </row>
    <row r="2" ht="12.75" customHeight="1"/>
    <row r="3" spans="1:2" ht="12.75" customHeight="1">
      <c r="A3" s="169" t="s">
        <v>71</v>
      </c>
      <c r="B3" s="170">
        <f>IF(Datenblatt!$Y$97=1,"Bitte Sachbearbeiter auswählen!            ",)</f>
        <v>0</v>
      </c>
    </row>
    <row r="4" ht="12.75" customHeight="1"/>
    <row r="5" spans="1:2" ht="12.75" customHeight="1">
      <c r="A5" s="169" t="s">
        <v>72</v>
      </c>
      <c r="B5" s="170">
        <v>1</v>
      </c>
    </row>
    <row r="6" ht="12.75" customHeight="1"/>
    <row r="7" spans="1:3" ht="12.75" customHeight="1">
      <c r="A7" s="169" t="s">
        <v>73</v>
      </c>
      <c r="B7" s="170">
        <v>1</v>
      </c>
      <c r="C7"/>
    </row>
    <row r="8" spans="1:3" ht="12.75" customHeight="1">
      <c r="A8">
        <v>1</v>
      </c>
      <c r="B8" t="s">
        <v>74</v>
      </c>
      <c r="C8" s="365" t="str">
        <f>IF(O89=0,"im Angestelltenverhältnis unbefristet","im Angestelltenverhältnis befristet bis: "&amp;TEXT(O89,"TT.MM.JJJJ"))</f>
        <v>im Angestelltenverhältnis unbefristet</v>
      </c>
    </row>
    <row r="9" spans="1:3" ht="12.75" customHeight="1">
      <c r="A9">
        <v>2</v>
      </c>
      <c r="B9" t="s">
        <v>76</v>
      </c>
      <c r="C9" t="str">
        <f>"im Angestelltenverhältnis befristet bis: "&amp;TEXT(Befristung_manuell,"TT.MM.JJJJ")</f>
        <v>im Angestelltenverhältnis befristet bis: 00.01.1900</v>
      </c>
    </row>
    <row r="10" spans="1:3" ht="12.75" customHeight="1">
      <c r="A10">
        <v>3</v>
      </c>
      <c r="B10" t="s">
        <v>77</v>
      </c>
      <c r="C10" t="s">
        <v>75</v>
      </c>
    </row>
    <row r="11" ht="12.75" customHeight="1"/>
    <row r="12" spans="1:2" ht="12.75" customHeight="1">
      <c r="A12" s="172" t="s">
        <v>380</v>
      </c>
      <c r="B12" s="170" t="b">
        <v>0</v>
      </c>
    </row>
    <row r="13" spans="1:12" ht="12.75" customHeight="1">
      <c r="A13" s="172" t="s">
        <v>381</v>
      </c>
      <c r="B13" s="170" t="b">
        <v>0</v>
      </c>
      <c r="C13"/>
      <c r="K13" s="173"/>
      <c r="L13" s="173"/>
    </row>
    <row r="14" spans="1:12" ht="12.75" customHeight="1">
      <c r="A14"/>
      <c r="B14"/>
      <c r="C14"/>
      <c r="K14" s="173"/>
      <c r="L14" s="173"/>
    </row>
    <row r="15" spans="1:12" ht="12.75" customHeight="1">
      <c r="A15"/>
      <c r="B15"/>
      <c r="C15"/>
      <c r="K15" s="173"/>
      <c r="L15" s="173"/>
    </row>
    <row r="16" spans="11:12" ht="12.75" customHeight="1">
      <c r="K16" s="173"/>
      <c r="L16" s="173"/>
    </row>
    <row r="17" spans="1:12" ht="12.75" customHeight="1">
      <c r="A17" s="172" t="s">
        <v>79</v>
      </c>
      <c r="B17" s="170">
        <v>40</v>
      </c>
      <c r="K17" s="173"/>
      <c r="L17" s="173"/>
    </row>
    <row r="18" spans="1:12" ht="12.75" customHeight="1">
      <c r="A18" s="172" t="s">
        <v>80</v>
      </c>
      <c r="B18" s="170">
        <v>173.92</v>
      </c>
      <c r="K18" s="173"/>
      <c r="L18" s="173"/>
    </row>
    <row r="19" spans="11:12" ht="12.75" customHeight="1">
      <c r="K19" s="173"/>
      <c r="L19" s="173"/>
    </row>
    <row r="20" spans="1:12" ht="12.75" customHeight="1">
      <c r="A20" s="172" t="s">
        <v>81</v>
      </c>
      <c r="B20" s="170">
        <v>1</v>
      </c>
      <c r="C20">
        <f>VLOOKUP(B20,Datenblatt!A21:C23,3,FALSE)</f>
        <v>0</v>
      </c>
      <c r="K20" s="173"/>
      <c r="L20" s="173"/>
    </row>
    <row r="21" spans="1:12" ht="12.75" customHeight="1">
      <c r="A21">
        <v>1</v>
      </c>
      <c r="B21" t="s">
        <v>82</v>
      </c>
      <c r="C21"/>
      <c r="K21" s="173"/>
      <c r="L21" s="173"/>
    </row>
    <row r="22" spans="1:12" ht="12.75" customHeight="1">
      <c r="A22">
        <v>2</v>
      </c>
      <c r="B22" t="s">
        <v>83</v>
      </c>
      <c r="C22" t="s">
        <v>83</v>
      </c>
      <c r="K22" s="173"/>
      <c r="L22" s="173"/>
    </row>
    <row r="23" spans="1:12" ht="12.75" customHeight="1">
      <c r="A23" s="171">
        <v>3</v>
      </c>
      <c r="B23" s="171" t="s">
        <v>84</v>
      </c>
      <c r="C23" s="171" t="s">
        <v>84</v>
      </c>
      <c r="K23" s="173"/>
      <c r="L23" s="173"/>
    </row>
    <row r="24" spans="11:12" ht="12.75" customHeight="1">
      <c r="K24" s="173"/>
      <c r="L24" s="173"/>
    </row>
    <row r="25" spans="1:12" ht="12.75" customHeight="1">
      <c r="A25" s="172" t="s">
        <v>85</v>
      </c>
      <c r="B25" s="170">
        <v>1</v>
      </c>
      <c r="L25" s="173"/>
    </row>
    <row r="26" spans="1:12" ht="12.75" customHeight="1">
      <c r="A26">
        <v>1</v>
      </c>
      <c r="B26" t="s">
        <v>82</v>
      </c>
      <c r="C26" s="171" t="str">
        <f>IF(OR(B12=TRUE,B13=TRUE),"",IF(ISBLANK(O89)," keine",""))</f>
        <v> keine</v>
      </c>
      <c r="D26" s="171">
        <f>IF(B13=TRUE," Die Abrechnung über die tatsächlich geleisteten Arbeitsstunden erfolgt jeweils zum Ende eines Kalenderhalbjahres;","")</f>
      </c>
      <c r="E26" s="171">
        <f>IF(B13=TRUE," Nachzahlungen werden mit der nächst fälligen Monatsvergütung angewiesen, Überzahlungen verrechnet.","")</f>
      </c>
      <c r="F26" s="171">
        <f>IF(ISBLANK(O89),""," "&amp;Anrede1&amp;" "&amp;Name1&amp;" ist verpflichtet, sich spätestens 3 Monate vor der Beendigung des Beschäftigungs-")</f>
      </c>
      <c r="G26" s="171">
        <f>IF(ISBLANK(O89),""," "&amp;"verhältnisses persönlich bei der zuständigen Bundesagentur für Arbeit arbeitsuchend zu melden (§ 37b SGB III).")</f>
      </c>
      <c r="K26" s="171">
        <f ca="1">OFFSET(Sondervereinbarungen_manuell,0,0,1,1)</f>
        <v>0</v>
      </c>
      <c r="L26" s="173"/>
    </row>
    <row r="27" spans="1:12" ht="12.75" customHeight="1">
      <c r="A27">
        <v>2</v>
      </c>
      <c r="B27" t="s">
        <v>357</v>
      </c>
      <c r="C27" s="171" t="s">
        <v>177</v>
      </c>
      <c r="D27" s="171" t="s">
        <v>178</v>
      </c>
      <c r="E27" s="171" t="str">
        <f ca="1">" befristet. Das genaue Datum wird nach der Geburt des Kindes von "&amp;OFFSET(Sondervereinbarungen_manuell,2,0,1,1)&amp;" nachgetragen."</f>
        <v> befristet. Das genaue Datum wird nach der Geburt des Kindes von  nachgetragen.</v>
      </c>
      <c r="F27" s="171" t="s">
        <v>383</v>
      </c>
      <c r="G27" s="171">
        <f>IF(ISBLANK(O89),""," "&amp;Anrede1&amp;" "&amp;Name1&amp;" ist verpflichtet, sich spätestens 3 Monate vor der Beendigung des Beschäftigungs-")</f>
      </c>
      <c r="H27" s="171">
        <f>IF(ISBLANK(O89),""," "&amp;"verhältnisses persönlich bei der zuständigen Bundesagentur für Arbeit arbeitsuchend zu melden (§ 37b SGB III).")</f>
      </c>
      <c r="I27" s="171">
        <f>IF(B13=TRUE," Die Abrechnung über die tatsächlich geleisteten Arbeitsstunden erfolgt jeweils zum Ende eines Kalenderhalbjahres;","")</f>
      </c>
      <c r="J27" s="171">
        <f>IF(B13=TRUE," Nachzahlungen werden mit der nächst fälligen Monatsvergütung angewiesen, Überzahlungen verrechnet.","")</f>
      </c>
      <c r="K27" s="171" t="str">
        <f ca="1">IF(ISBLANK(OFFSET(Sondervereinbarungen_manuell,1,0,1,1)),OFFSET(C26,$B$25-1,0,1,1),"")</f>
        <v> keine</v>
      </c>
      <c r="L27" s="173"/>
    </row>
    <row r="28" spans="1:12" ht="12.75" customHeight="1">
      <c r="A28" s="171">
        <v>3</v>
      </c>
      <c r="B28" s="171" t="s">
        <v>86</v>
      </c>
      <c r="C28" s="171" t="s">
        <v>180</v>
      </c>
      <c r="D28" s="171" t="s">
        <v>178</v>
      </c>
      <c r="E28" s="171" t="s">
        <v>181</v>
      </c>
      <c r="F28" s="171" t="s">
        <v>179</v>
      </c>
      <c r="G28" s="171">
        <f>IF(ISBLANK(O89),""," "&amp;Anrede1&amp;" "&amp;Name1&amp;" ist verpflichtet, sich spätestens 3 Monate vor der Beendigung des Beschäftigungs-")</f>
      </c>
      <c r="H28" s="171">
        <f>IF(ISBLANK(O89),""," "&amp;"verhältnisses persönlich bei der zuständigen Bundesagentur für Arbeit arbeitsuchend zu melden (§ 37b SGB III).")</f>
      </c>
      <c r="I28" s="171">
        <f>IF(B13=TRUE," Die Abrechnung über die tatsächlich geleisteten Arbeitsstunden erfolgt jeweils zum Ende eines Kalenderhalbjahres;","")</f>
      </c>
      <c r="J28" s="171">
        <f>IF(B13=TRUE," Nachzahlungen werden mit der nächst fälligen Monatsvergütung angewiesen, Überzahlungen verrechnet.","")</f>
      </c>
      <c r="K28" s="171">
        <f ca="1">IF(ISBLANK(OFFSET(Sondervereinbarungen_manuell,2,0,1,1)),OFFSET(D26,$B$25-1,0,1,1),"")</f>
      </c>
      <c r="L28" s="173"/>
    </row>
    <row r="29" spans="1:12" ht="12.75" customHeight="1">
      <c r="A29">
        <v>4</v>
      </c>
      <c r="B29" s="171" t="s">
        <v>87</v>
      </c>
      <c r="C29" s="171" t="s">
        <v>182</v>
      </c>
      <c r="D29" s="171" t="s">
        <v>183</v>
      </c>
      <c r="E29" s="365" t="s">
        <v>356</v>
      </c>
      <c r="F29" s="171" t="s">
        <v>179</v>
      </c>
      <c r="G29" s="171">
        <f>IF(ISBLANK(O89),""," "&amp;Anrede1&amp;" "&amp;Name1&amp;" ist verpflichtet, sich spätestens 3 Monate vor der Beendigung des Beschäftigungs-")</f>
      </c>
      <c r="H29" s="171">
        <f>IF(ISBLANK(O89),""," "&amp;"verhältnisses persönlich bei der zuständigen Bundesagentur für Arbeit arbeitsuchend zu melden (§ 37b SGB III).")</f>
      </c>
      <c r="I29" s="171">
        <f>IF(B13=TRUE," Die Abrechnung über die tatsächlich geleisteten Arbeitsstunden erfolgt jeweils zum Ende eines Kalenderhalbjahres;","")</f>
      </c>
      <c r="J29" s="171">
        <f>IF(B13=TRUE," Nachzahlungen werden mit der nächst fälligen Monatsvergütung angewiesen, Überzahlungen verrechnet.","")</f>
      </c>
      <c r="K29" s="171">
        <f ca="1">IF(ISBLANK(OFFSET(Sondervereinbarungen_manuell,3,0,1,1)),OFFSET(E26,$B$25-1,0,1,1),"")</f>
      </c>
      <c r="L29" s="173"/>
    </row>
    <row r="30" spans="1:12" ht="12.75" customHeight="1">
      <c r="A30">
        <v>5</v>
      </c>
      <c r="B30" s="171" t="s">
        <v>88</v>
      </c>
      <c r="C30" s="171" t="s">
        <v>184</v>
      </c>
      <c r="D30" s="171" t="s">
        <v>185</v>
      </c>
      <c r="E30" s="171" t="s">
        <v>186</v>
      </c>
      <c r="F30" s="171">
        <f>IF(ISBLANK(O89),""," "&amp;Anrede1&amp;" "&amp;Name1&amp;" ist verpflichtet, sich spätestens 3 Monate vor der Beendigung des Beschäftigungs-")</f>
      </c>
      <c r="G30" s="171">
        <f>IF(ISBLANK(O89),""," "&amp;"verhältnisses persönlich bei der zuständigen Bundesagentur für Arbeit arbeitsuchend zu melden (§ 37b SGB III).")</f>
      </c>
      <c r="H30" s="171">
        <f>IF(B13=TRUE," Die Abrechnung über die tatsächlich geleisteten Arbeitsstunden erfolgt jeweils zum Ende eines Kalenderhalbjahres;","")</f>
      </c>
      <c r="I30" s="171">
        <f>IF(B13=TRUE," Nachzahlungen werden mit der nächst fälligen Monatsvergütung angewiesen, Überzahlungen verrechnet.","")</f>
      </c>
      <c r="K30" s="171">
        <f ca="1">IF(ISBLANK(OFFSET(Sondervereinbarungen_manuell,4,0,1,1)),OFFSET(F26,$B$25-1,0,1,1),"")</f>
      </c>
      <c r="L30" s="173"/>
    </row>
    <row r="31" spans="1:12" ht="12.75" customHeight="1">
      <c r="A31" s="171">
        <v>6</v>
      </c>
      <c r="B31" s="171" t="s">
        <v>89</v>
      </c>
      <c r="C31" s="171" t="s">
        <v>384</v>
      </c>
      <c r="D31" s="171" t="s">
        <v>385</v>
      </c>
      <c r="E31" s="171">
        <f>IF(ISBLANK(O89),""," "&amp;Anrede1&amp;" "&amp;Name1&amp;" ist verpflichtet, sich spätestens 3 Monate vor der Beendigung des Beschäftigungs-")</f>
      </c>
      <c r="F31" s="171">
        <f>IF(ISBLANK(O89),""," "&amp;"verhältnisses persönlich bei der zuständigen Bundesagentur für Arbeit arbeitsuchend zu melden (§ 37b SGB III).")</f>
      </c>
      <c r="G31" s="171">
        <f>IF(B13=TRUE," Die Abrechnung über die tatsächlich geleisteten Arbeitsstunden erfolgt jeweils zum Ende eines Kalenderhalbjahres;","")</f>
      </c>
      <c r="H31" s="171">
        <f>IF(B13=TRUE," Nachzahlungen werden mit der nächst fälligen Monatsvergütung angewiesen, Überzahlungen verrechnet.","")</f>
      </c>
      <c r="K31" s="171">
        <f ca="1">IF(ISBLANK(OFFSET(Sondervereinbarungen_manuell,5,0,1,1)),OFFSET(G26,$B$25-1,0,1,1),"")</f>
      </c>
      <c r="L31" s="173"/>
    </row>
    <row r="32" spans="1:12" ht="12.75" customHeight="1">
      <c r="A32">
        <v>7</v>
      </c>
      <c r="B32" s="171" t="s">
        <v>90</v>
      </c>
      <c r="C32" s="171" t="s">
        <v>187</v>
      </c>
      <c r="D32" s="171" t="s">
        <v>188</v>
      </c>
      <c r="E32" s="171" t="s">
        <v>386</v>
      </c>
      <c r="F32" s="171">
        <f>IF(ISBLANK(O89),""," "&amp;Anrede1&amp;" "&amp;Name1&amp;" ist verpflichtet, sich spätestens 3 Monate vor der Beendigung des Beschäftigungs-")</f>
      </c>
      <c r="G32" s="171">
        <f>IF(ISBLANK(O89),""," "&amp;"verhältnisses persönlich bei der zuständigen Bundesagentur für Arbeit arbeitsuchend zu melden (§ 37b SGB III).")</f>
      </c>
      <c r="H32" s="171">
        <f>IF(B13=TRUE," Die Abrechnung über die tatsächlich geleisteten Arbeitsstunden erfolgt jeweils zum Ende eines Kalenderhalbjahres;","")</f>
      </c>
      <c r="I32" s="171">
        <f>IF(B13=TRUE," Nachzahlungen werden mit der nächst fälligen Monatsvergütung angewiesen, Überzahlungen verrechnet.","")</f>
      </c>
      <c r="K32" s="171">
        <f ca="1">IF(ISBLANK(OFFSET(Sondervereinbarungen_manuell,6,0,1,1)),OFFSET(H26,$B$25-1,0,1,1),"")</f>
        <v>0</v>
      </c>
      <c r="L32" s="173"/>
    </row>
    <row r="33" spans="1:12" ht="12.75" customHeight="1">
      <c r="A33">
        <v>8</v>
      </c>
      <c r="B33" s="171" t="s">
        <v>176</v>
      </c>
      <c r="C33" s="171" t="s">
        <v>184</v>
      </c>
      <c r="D33" s="171" t="s">
        <v>185</v>
      </c>
      <c r="E33" s="171" t="s">
        <v>189</v>
      </c>
      <c r="F33" s="171" t="s">
        <v>387</v>
      </c>
      <c r="G33" s="171">
        <f>IF(ISBLANK(O89),""," "&amp;Anrede1&amp;" "&amp;Name1&amp;" ist verpflichtet, sich spätestens 3 Monate vor der Beendigung des Beschäftigungs-")</f>
      </c>
      <c r="H33" s="171">
        <f>IF(ISBLANK(O89),""," "&amp;"verhältnisses persönlich bei der zuständigen Bundesagentur für Arbeit arbeitsuchend zu melden (§ 37b SGB III).")</f>
      </c>
      <c r="I33" s="171">
        <f>IF(B13=TRUE," Die Abrechnung über die tatsächlich geleisteten Arbeitsstunden erfolgt jeweils zum Ende eines Kalenderhalbjahres;","")</f>
      </c>
      <c r="J33" s="171">
        <f>IF(B13=TRUE," Nachzahlungen werden mit der nächst fälligen Monatsvergütung angewiesen, Überzahlungen verrechnet.","")</f>
      </c>
      <c r="K33" s="171">
        <f ca="1">IF(ISBLANK(OFFSET(Sondervereinbarungen_manuell,7,0,1,1)),OFFSET(I26,$B$25-1,0,1,1),"")</f>
        <v>0</v>
      </c>
      <c r="L33" s="173"/>
    </row>
    <row r="34" spans="1:12" ht="12.75" customHeight="1">
      <c r="A34">
        <v>9</v>
      </c>
      <c r="B34" s="171" t="s">
        <v>382</v>
      </c>
      <c r="C34" s="171" t="s">
        <v>388</v>
      </c>
      <c r="D34" s="171" t="s">
        <v>178</v>
      </c>
      <c r="E34" s="171" t="s">
        <v>389</v>
      </c>
      <c r="F34" s="171">
        <f>IF(ISBLANK(O89),""," "&amp;Anrede1&amp;" "&amp;Name1&amp;" ist verpflichtet, sich spätestens 3 Monate vor der Beendigung des Beschäftigungs-")</f>
      </c>
      <c r="G34" s="171">
        <f>IF(ISBLANK(O89),""," "&amp;"verhältnisses persönlich bei der zuständigen Bundesagentur für Arbeit arbeitsuchend zu melden (§ 37b SGB III).")</f>
      </c>
      <c r="H34" s="171">
        <f>IF(B13=TRUE," Die Abrechnung über die tatsächlich geleisteten Arbeitsstunden erfolgt jeweils zum Ende eines Kalenderhalbjahres;","")</f>
      </c>
      <c r="I34" s="171">
        <f>IF(B13=TRUE," Nachzahlungen werden mit der nächst fälligen Monatsvergütung angewiesen, Überzahlungen verrechnet.","")</f>
      </c>
      <c r="K34" s="171">
        <f ca="1">IF(ISBLANK(OFFSET(Sondervereinbarungen_manuell,8,0,1,1)),OFFSET(J26,$B$25-1,0,1,1),"")</f>
        <v>0</v>
      </c>
      <c r="L34" s="173"/>
    </row>
    <row r="35" ht="12.75" customHeight="1">
      <c r="L35" s="173"/>
    </row>
    <row r="36" spans="1:12" ht="12.75" customHeight="1">
      <c r="A36" s="174" t="s">
        <v>27</v>
      </c>
      <c r="B36" s="170">
        <v>1</v>
      </c>
      <c r="C36" s="171" t="str">
        <f ca="1">IF(ISBLANK(OFFSET(Dienstanweisung_manuell,0,0,1,1))=FALSE,,VLOOKUP(B36,Datenblatt!$A$37:$C$39,3,FALSE))</f>
        <v> Dienstanweisung vom                              . (Anlage zum Dienstvertrag)</v>
      </c>
      <c r="K36" s="173"/>
      <c r="L36" s="173"/>
    </row>
    <row r="37" spans="1:12" ht="12.75" customHeight="1">
      <c r="A37">
        <v>1</v>
      </c>
      <c r="B37" t="s">
        <v>82</v>
      </c>
      <c r="C37" s="171" t="str">
        <f>" Dienstanweisung vom "&amp;IF(ISBLANK(Dienstanweisung_Datum)=TRUE,"                             ",TEXT(Dienstanweisung_Datum,"TT.MM.JJJJ"))&amp;". (Anlage zum Dienstvertrag)"</f>
        <v> Dienstanweisung vom                              . (Anlage zum Dienstvertrag)</v>
      </c>
      <c r="K37" s="173"/>
      <c r="L37" s="173"/>
    </row>
    <row r="38" spans="1:12" ht="12.75" customHeight="1">
      <c r="A38">
        <v>2</v>
      </c>
      <c r="B38" t="s">
        <v>91</v>
      </c>
      <c r="C38" s="171" t="s">
        <v>190</v>
      </c>
      <c r="K38" s="173"/>
      <c r="L38" s="173"/>
    </row>
    <row r="39" spans="1:12" ht="12.75" customHeight="1">
      <c r="A39" s="171">
        <v>3</v>
      </c>
      <c r="B39" s="171" t="s">
        <v>92</v>
      </c>
      <c r="C39" s="171" t="s">
        <v>191</v>
      </c>
      <c r="K39" s="173"/>
      <c r="L39" s="173"/>
    </row>
    <row r="40" spans="11:12" ht="12.75" customHeight="1">
      <c r="K40" s="173"/>
      <c r="L40" s="173"/>
    </row>
    <row r="41" spans="1:12" ht="12.75" customHeight="1">
      <c r="A41" s="174" t="s">
        <v>93</v>
      </c>
      <c r="B41" s="170" t="e">
        <f>IF(ISBLANK(Beschäftigungszeit_manuell)=TRUE,TEXT(DATE(YEAR(Beschäftigungsbeginn)-Gesamtjahre1,MONTH(Beschäftigungsbeginn)-Gesamtmonate1,DAY(Beschäftigungsbeginn)-Gesamttage1),"TT.MM.JJJJ"),TEXT(Beschäftigungszeit_manuell,"TT.MM.JJJJ"))</f>
        <v>#VALUE!</v>
      </c>
      <c r="K41" s="173"/>
      <c r="L41" s="173"/>
    </row>
    <row r="42" spans="1:12" ht="12.75" customHeight="1">
      <c r="A42" s="174" t="s">
        <v>94</v>
      </c>
      <c r="B42" s="170" t="e">
        <f>IF((Beschäftigungszeit)&lt;&gt;0,IF(DATE(YEAR(Beschäftigungszeit)+15,MONTH(Beschäftigungszeit),DAY(Beschäftigungszeit)-1)&lt;=DATE(YEAR(Geburtsdatum)+65,MONTH(Geburtsdatum),DAY(Geburtsdatum)-1),TEXT(DATE(YEAR(Beschäftigungszeit)+15,MONTH(Beschäftigungszeit),DAY(Beschäftigungszeit)-1),"TT.MM.JJJJ"),"Alter über 65"),0)</f>
        <v>#VALUE!</v>
      </c>
      <c r="K42" s="173"/>
      <c r="L42" s="173"/>
    </row>
    <row r="43" spans="1:12" ht="12.75" customHeight="1">
      <c r="A43" s="174" t="s">
        <v>95</v>
      </c>
      <c r="B43" s="170" t="e">
        <f>IF((Geburtsdatum)&lt;&gt;0,TEXT(DATE(YEAR(Geburtsdatum)+40,MONTH(Geburtsdatum),DAY(Geburtsdatum))-1,"TT.MM.JJJJ"),0)</f>
        <v>#VALUE!</v>
      </c>
      <c r="K43" s="173"/>
      <c r="L43" s="173"/>
    </row>
    <row r="44" spans="11:12" ht="12.75" customHeight="1">
      <c r="K44" s="173"/>
      <c r="L44" s="173"/>
    </row>
    <row r="45" spans="1:12" ht="12.75" customHeight="1">
      <c r="A45" s="174" t="s">
        <v>96</v>
      </c>
      <c r="B45" s="170">
        <v>1</v>
      </c>
      <c r="C45" s="171">
        <f>VLOOKUP(B45,A46:C48,3,FALSE)</f>
      </c>
      <c r="K45" s="173"/>
      <c r="L45" s="173"/>
    </row>
    <row r="46" spans="1:12" ht="12.75" customHeight="1">
      <c r="A46">
        <v>1</v>
      </c>
      <c r="B46" t="s">
        <v>82</v>
      </c>
      <c r="C46" s="175" t="s">
        <v>8</v>
      </c>
      <c r="K46" s="173"/>
      <c r="L46" s="173"/>
    </row>
    <row r="47" spans="1:12" ht="12.75" customHeight="1">
      <c r="A47">
        <v>2</v>
      </c>
      <c r="B47" t="s">
        <v>97</v>
      </c>
      <c r="C47" t="s">
        <v>97</v>
      </c>
      <c r="K47" s="173"/>
      <c r="L47" s="173"/>
    </row>
    <row r="48" spans="1:12" ht="12.75" customHeight="1">
      <c r="A48" s="171">
        <v>3</v>
      </c>
      <c r="B48" s="171" t="s">
        <v>98</v>
      </c>
      <c r="C48" s="171" t="s">
        <v>98</v>
      </c>
      <c r="K48" s="173"/>
      <c r="L48" s="173"/>
    </row>
    <row r="49" spans="11:12" ht="12.75" customHeight="1">
      <c r="K49" s="173"/>
      <c r="L49" s="173"/>
    </row>
    <row r="50" spans="1:12" ht="12.75" customHeight="1">
      <c r="A50" s="174" t="s">
        <v>99</v>
      </c>
      <c r="B50" s="170" t="e">
        <f>IF(ISBLANK(Dienstzeit_manuell)=TRUE,TEXT(DATE(YEAR(Beschäftigungsbeginn)-Gesamtjahre2,MONTH(Beschäftigungsbeginn)-Gesamtmonate2,DAY(Beschäftigungsbeginn)-Gesamttage2),"TT.MM.JJJJ"),#REF!)</f>
        <v>#REF!</v>
      </c>
      <c r="K50" s="173"/>
      <c r="L50" s="173"/>
    </row>
    <row r="51" spans="1:12" ht="12.75" customHeight="1">
      <c r="A51" s="174" t="s">
        <v>100</v>
      </c>
      <c r="B51" s="170" t="e">
        <v>#VALUE!</v>
      </c>
      <c r="K51" s="173"/>
      <c r="L51" s="173"/>
    </row>
    <row r="52" spans="1:12" ht="12.75" customHeight="1">
      <c r="A52" s="174" t="s">
        <v>101</v>
      </c>
      <c r="B52" s="170" t="e">
        <v>#VALUE!</v>
      </c>
      <c r="K52" s="173"/>
      <c r="L52" s="173"/>
    </row>
    <row r="53" spans="11:12" ht="12.75" customHeight="1">
      <c r="K53" s="173"/>
      <c r="L53" s="173"/>
    </row>
    <row r="54" spans="1:12" ht="12.75" customHeight="1">
      <c r="A54" s="176" t="s">
        <v>102</v>
      </c>
      <c r="B54" s="177" t="b">
        <v>0</v>
      </c>
      <c r="C54" s="171" t="str">
        <f ca="1">Standort&amp;", "&amp;IF(B54=TRUE,TEXT(TODAY(),"TT.MM.JJJJ"),)</f>
        <v>0, </v>
      </c>
      <c r="K54" s="173"/>
      <c r="L54" s="173"/>
    </row>
    <row r="55" spans="11:12" ht="12.75" customHeight="1">
      <c r="K55" s="173"/>
      <c r="L55" s="173"/>
    </row>
    <row r="56" spans="1:12" ht="12.75" customHeight="1">
      <c r="A56" s="176" t="s">
        <v>65</v>
      </c>
      <c r="B56" s="177" t="str">
        <f>"vom "&amp;IF(ISBLANK(Genehmigungsdatum_manuell)=TRUE,"                             ",TEXT(Genehmigungsdatum_manuell,"TT.MM.JJJJ"))&amp;" genehmigt."</f>
        <v>vom                               genehmigt.</v>
      </c>
      <c r="C56" s="171">
        <f>IF(Genehmigung_Darmstadt=TRUE,"ACHTUNG:     Der Vertrag muß in 4-facher Ausfertigung mit den dazugehörigen Unterschriften an die Kirchenverwaltung geschickt werden!","")</f>
      </c>
      <c r="K56" s="173"/>
      <c r="L56" s="173"/>
    </row>
    <row r="57" spans="11:12" ht="12.75" customHeight="1">
      <c r="K57" s="173"/>
      <c r="L57" s="173"/>
    </row>
    <row r="58" spans="1:12" ht="12.75" customHeight="1">
      <c r="A58" s="176" t="s">
        <v>103</v>
      </c>
      <c r="B58" s="366" t="str">
        <f ca="1">IF(Genehmigung_Darmstadt=TRUE,"Evangelische Kirche in Hessen und Nassau",OFFSET(Datenblatt!$F$97,Datenblatt!$Y$97-1,0,1,1))</f>
        <v>Ev. Regionalverwaltung Wetterau</v>
      </c>
      <c r="K58" s="173"/>
      <c r="L58" s="173"/>
    </row>
    <row r="59" spans="1:12" ht="12.75" customHeight="1">
      <c r="A59" s="176" t="s">
        <v>105</v>
      </c>
      <c r="B59" s="366" t="str">
        <f ca="1">IF(Genehmigung_Darmstadt=TRUE,"- Kirchenverwaltung -",IF(OFFSET(Datenblatt!$A$97,Datenblatt!$Y$97-1,0,1,1)="Rentamt","im Auftrag der Gesamtkirche","im Auftrag der Gesamtkirche"))</f>
        <v>im Auftrag der Gesamtkirche</v>
      </c>
      <c r="K59" s="173"/>
      <c r="L59" s="173"/>
    </row>
    <row r="60" spans="1:12" ht="12.75" customHeight="1">
      <c r="A60" s="176" t="s">
        <v>106</v>
      </c>
      <c r="B60" s="366">
        <f ca="1">IF(Genehmigung_Darmstadt=TRUE,"im Auftrag",IF(OFFSET(Datenblatt!$A$97,Datenblatt!$Y$97-1,0,1,1)="Gemeindeverband","im Auftrag der Kirchenverwaltung",""))</f>
      </c>
      <c r="K60" s="173"/>
      <c r="L60" s="173"/>
    </row>
    <row r="61" spans="1:12" ht="12.75" customHeight="1">
      <c r="A61" s="176" t="s">
        <v>107</v>
      </c>
      <c r="B61" s="366">
        <f ca="1">IF(Genehmigung_Darmstadt=TRUE,"",IF(OFFSET(Datenblatt!$A$97,Datenblatt!$Y$97-1,0,1,1)="Gemeindeverband","(Wiener)",""))</f>
      </c>
      <c r="K61" s="173"/>
      <c r="L61" s="173"/>
    </row>
    <row r="62" spans="1:12" ht="12.75" customHeight="1">
      <c r="A62" s="176" t="s">
        <v>108</v>
      </c>
      <c r="B62" s="366" t="str">
        <f ca="1">IF(Genehmigung_Darmstadt=TRUE,"Darmstadt,",OFFSET(Datenblatt!$A$97,Datenblatt!$Y$97-1,0,1,1)&amp;", ")</f>
        <v>Kraus-Fesel, </v>
      </c>
      <c r="K62" s="173"/>
      <c r="L62" s="173"/>
    </row>
    <row r="63" spans="1:12" ht="12.75" customHeight="1">
      <c r="A63" s="176" t="s">
        <v>109</v>
      </c>
      <c r="B63" s="366" t="str">
        <f ca="1">"Ausgefertigt: "&amp;OFFSET(G97,Datenblatt!$Y$97-1,0,1,1)&amp;", "&amp;TEXT(TODAY(),"TT.MM.JJJJ")</f>
        <v>Ausgefertigt: Ev. Regionalverwaltung Wetterau, 19.12.2022</v>
      </c>
      <c r="K63" s="173"/>
      <c r="L63" s="173"/>
    </row>
    <row r="64" spans="1:12" ht="12.75" customHeight="1">
      <c r="A64" s="176" t="s">
        <v>110</v>
      </c>
      <c r="B64" s="170" t="str">
        <f>IF(Genehmigung_Darmstadt=TRUE,"Darmstadt","Bad Nauheim")</f>
        <v>Bad Nauheim</v>
      </c>
      <c r="K64" s="173"/>
      <c r="L64" s="173"/>
    </row>
    <row r="65" spans="11:12" ht="12.75" customHeight="1">
      <c r="K65" s="173"/>
      <c r="L65" s="173"/>
    </row>
    <row r="66" spans="1:12" ht="12.75" customHeight="1">
      <c r="A66" s="176" t="s">
        <v>111</v>
      </c>
      <c r="B66" s="170" t="b">
        <f>FALSE()</f>
        <v>0</v>
      </c>
      <c r="K66" s="173"/>
      <c r="L66" s="173"/>
    </row>
    <row r="67" spans="11:12" ht="12.75" customHeight="1">
      <c r="K67" s="173"/>
      <c r="L67" s="173"/>
    </row>
    <row r="68" spans="1:12" ht="12.75" customHeight="1">
      <c r="A68" s="176" t="s">
        <v>112</v>
      </c>
      <c r="B68" s="177">
        <v>2</v>
      </c>
      <c r="K68" s="173"/>
      <c r="L68" s="173"/>
    </row>
    <row r="69" spans="1:12" ht="12.75" customHeight="1">
      <c r="A69" s="171">
        <v>1</v>
      </c>
      <c r="B69" s="171">
        <f ca="1">YEAR(TODAY())</f>
        <v>2022</v>
      </c>
      <c r="K69" s="173"/>
      <c r="L69" s="173"/>
    </row>
    <row r="70" spans="1:12" ht="12.75" customHeight="1">
      <c r="A70" s="171">
        <v>2</v>
      </c>
      <c r="B70" s="171">
        <f>B69+1</f>
        <v>2023</v>
      </c>
      <c r="K70" s="173"/>
      <c r="L70" s="173"/>
    </row>
    <row r="71" spans="1:12" ht="12.75" customHeight="1">
      <c r="A71" s="178"/>
      <c r="K71" s="173"/>
      <c r="L71" s="173"/>
    </row>
    <row r="72" spans="1:12" ht="12.75" customHeight="1">
      <c r="A72" s="176" t="s">
        <v>113</v>
      </c>
      <c r="B72" s="177" t="b">
        <v>0</v>
      </c>
      <c r="K72" s="173"/>
      <c r="L72" s="173"/>
    </row>
    <row r="73" spans="11:12" ht="12.75" customHeight="1">
      <c r="K73" s="173"/>
      <c r="L73" s="173"/>
    </row>
    <row r="74" spans="1:12" ht="12.75" customHeight="1">
      <c r="A74" s="172" t="s">
        <v>114</v>
      </c>
      <c r="B74" s="179">
        <v>1</v>
      </c>
      <c r="K74" s="173"/>
      <c r="L74" s="173"/>
    </row>
    <row r="75" spans="1:3" ht="12.75" customHeight="1">
      <c r="A75">
        <v>1</v>
      </c>
      <c r="B75" t="s">
        <v>115</v>
      </c>
      <c r="C75" s="171" t="str">
        <f>"Bitte alle Exemplare U N T E R S C H R E I B E N, S I E G E L N und alle Ausfertigungen des Vertrages an uns zurückschicken. Die Datenschutzerklärung  bleibt bei Ihren Unterlagen. Das Merkblatt über Datenschutz bitte "&amp;IF(E89="w","Frau ","Herrn ")&amp;F89&amp;" aushändigen!"</f>
        <v>Bitte alle Exemplare U N T E R S C H R E I B E N, S I E G E L N und alle Ausfertigungen des Vertrages an uns zurückschicken. Die Datenschutzerklärung  bleibt bei Ihren Unterlagen. Das Merkblatt über Datenschutz bitte Herrn  aushändigen!</v>
      </c>
    </row>
    <row r="76" spans="1:3" ht="12.75" customHeight="1">
      <c r="A76">
        <v>2</v>
      </c>
      <c r="B76" t="s">
        <v>116</v>
      </c>
      <c r="C76" s="171" t="e">
        <f>"Bitte alle Exemplare U N T E R S C H R E I B E N, S I E G E L N und alle Ausfertigungen des Vertrages "&amp;IF(VALUE(MID(B89,3,2))=98,"an die Kirchenverwaltung (64276 Darmstadt)","über Ihr Dekanat an die Kirchenverwaltung (64276 Darmstadt)")&amp;" weiterleiten. Die Datenschutzerklärung  bleibt bei Ihren Unterlagen. Das Merkblatt über Datenschutz bitte "&amp;IF(E89="w","der Mitarbeiterin","dem Mitarbeiter")&amp;" aushändigen!"</f>
        <v>#VALUE!</v>
      </c>
    </row>
    <row r="77" ht="12.75" customHeight="1"/>
    <row r="78" spans="1:2" ht="12.75" customHeight="1">
      <c r="A78" s="172" t="s">
        <v>117</v>
      </c>
      <c r="B78" s="179">
        <v>1</v>
      </c>
    </row>
    <row r="79" spans="1:3" ht="12.75" customHeight="1">
      <c r="A79">
        <v>1</v>
      </c>
      <c r="B79" t="s">
        <v>82</v>
      </c>
      <c r="C79" s="171">
        <f>VLOOKUP(B84,A85:E86,5,FALSE)</f>
        <v>0</v>
      </c>
    </row>
    <row r="80" spans="1:3" ht="12.75" customHeight="1">
      <c r="A80">
        <v>2</v>
      </c>
      <c r="B80" t="s">
        <v>118</v>
      </c>
      <c r="C80" s="365" t="str">
        <f>"Bitte den Beschluß "&amp;IF(D89="w","der "&amp;C89,"des "&amp;C89&amp;"s")&amp;VLOOKUP(B84,A85:D86,3,FALSE)&amp;" beilegen!"</f>
        <v>Bitte den Beschluß des s beilegen!</v>
      </c>
    </row>
    <row r="81" spans="1:3" ht="12.75" customHeight="1">
      <c r="A81" s="171">
        <v>3</v>
      </c>
      <c r="B81" t="s">
        <v>119</v>
      </c>
      <c r="C81" s="171" t="str">
        <f>"Bitte die Zustimmung der Mitarbeitervertretung "&amp;VLOOKUP(B84,A85:C86,3,FALSE)&amp;"beilegen!"</f>
        <v>Bitte die Zustimmung der Mitarbeitervertretung beilegen!</v>
      </c>
    </row>
    <row r="82" spans="1:3" ht="12.75" customHeight="1">
      <c r="A82" s="171">
        <v>4</v>
      </c>
      <c r="B82" t="s">
        <v>120</v>
      </c>
      <c r="C82" s="171" t="str">
        <f>"Bitte den Beschluß "&amp;IF(D89="w","der "&amp;C89,"des "&amp;C89&amp;"s")&amp;" und der Mitarbeitervertretung"&amp;VLOOKUP(B84,A85:D86,4,FALSE)&amp;" beilegen!"</f>
        <v>Bitte den Beschluß des s und der Mitarbeitervertretung beilegen!</v>
      </c>
    </row>
    <row r="83" ht="12.75" customHeight="1"/>
    <row r="84" spans="1:6" ht="12.75" customHeight="1">
      <c r="A84" s="169" t="s">
        <v>27</v>
      </c>
      <c r="B84" s="180">
        <v>1</v>
      </c>
      <c r="C84"/>
      <c r="D84"/>
      <c r="E84"/>
      <c r="F84"/>
    </row>
    <row r="85" spans="1:6" ht="12.75" customHeight="1">
      <c r="A85">
        <v>1</v>
      </c>
      <c r="B85" t="s">
        <v>121</v>
      </c>
      <c r="C85"/>
      <c r="D85"/>
      <c r="E85"/>
      <c r="F85"/>
    </row>
    <row r="86" spans="1:6" ht="12.75" customHeight="1">
      <c r="A86">
        <v>2</v>
      </c>
      <c r="B86" t="s">
        <v>122</v>
      </c>
      <c r="C86" t="s">
        <v>123</v>
      </c>
      <c r="D86" t="s">
        <v>124</v>
      </c>
      <c r="E86" t="s">
        <v>125</v>
      </c>
      <c r="F86"/>
    </row>
    <row r="87" spans="8:20" ht="12.75" customHeight="1">
      <c r="H87" s="181">
        <f>DATE(YEAR(H89)+18,MONTH(H89),DAY(H89))</f>
        <v>6575</v>
      </c>
      <c r="R87" s="171">
        <f>IF(Beschäftigungsnummer=2,S89,R89)</f>
        <v>0</v>
      </c>
      <c r="T87" s="171">
        <f>IF(Beschäftigungsnummer=2,U89,T89)</f>
        <v>0</v>
      </c>
    </row>
    <row r="88" spans="1:30" ht="12.75" customHeight="1">
      <c r="A88" s="182" t="s">
        <v>126</v>
      </c>
      <c r="B88" s="182" t="s">
        <v>127</v>
      </c>
      <c r="C88" s="182" t="s">
        <v>128</v>
      </c>
      <c r="D88" s="182" t="s">
        <v>129</v>
      </c>
      <c r="E88" s="182" t="s">
        <v>130</v>
      </c>
      <c r="F88" s="182" t="s">
        <v>131</v>
      </c>
      <c r="G88" s="182" t="s">
        <v>132</v>
      </c>
      <c r="H88" s="360" t="s">
        <v>133</v>
      </c>
      <c r="I88" s="182" t="s">
        <v>134</v>
      </c>
      <c r="J88" s="182" t="s">
        <v>135</v>
      </c>
      <c r="K88" s="182" t="s">
        <v>136</v>
      </c>
      <c r="L88" s="361" t="s">
        <v>137</v>
      </c>
      <c r="M88" s="182" t="s">
        <v>138</v>
      </c>
      <c r="N88" s="361" t="s">
        <v>139</v>
      </c>
      <c r="O88" s="361" t="s">
        <v>140</v>
      </c>
      <c r="P88" s="361" t="s">
        <v>78</v>
      </c>
      <c r="Q88" s="361" t="s">
        <v>141</v>
      </c>
      <c r="R88" s="361" t="s">
        <v>142</v>
      </c>
      <c r="S88" s="361" t="s">
        <v>143</v>
      </c>
      <c r="T88" s="361" t="s">
        <v>144</v>
      </c>
      <c r="U88" s="361" t="s">
        <v>145</v>
      </c>
      <c r="V88" s="361" t="s">
        <v>146</v>
      </c>
      <c r="W88" s="361" t="s">
        <v>147</v>
      </c>
      <c r="X88" s="361" t="s">
        <v>148</v>
      </c>
      <c r="Y88" s="362" t="s">
        <v>149</v>
      </c>
      <c r="Z88" s="362" t="s">
        <v>150</v>
      </c>
      <c r="AA88" s="362" t="s">
        <v>151</v>
      </c>
      <c r="AB88" s="362" t="s">
        <v>152</v>
      </c>
      <c r="AC88" s="362" t="s">
        <v>153</v>
      </c>
      <c r="AD88" s="362" t="s">
        <v>154</v>
      </c>
    </row>
    <row r="89" spans="8:30" ht="12.75" customHeight="1">
      <c r="H89" s="183"/>
      <c r="L89" s="183"/>
      <c r="N89" s="183"/>
      <c r="O89" s="183"/>
      <c r="P89" s="183"/>
      <c r="Q89" s="183"/>
      <c r="R89" s="183"/>
      <c r="S89" s="183"/>
      <c r="T89" s="183"/>
      <c r="U89" s="183"/>
      <c r="V89" s="183"/>
      <c r="W89" s="183"/>
      <c r="X89" s="183"/>
      <c r="Y89" s="183"/>
      <c r="Z89" s="183"/>
      <c r="AA89" s="183"/>
      <c r="AB89" s="183"/>
      <c r="AC89" s="370"/>
      <c r="AD89" s="183"/>
    </row>
    <row r="90" spans="8:15" ht="12.75" customHeight="1">
      <c r="H90" s="183"/>
      <c r="L90" s="183"/>
      <c r="O90" s="183"/>
    </row>
    <row r="91" spans="8:30" ht="12.75" customHeight="1">
      <c r="H91" s="183"/>
      <c r="L91" s="183"/>
      <c r="N91" s="183"/>
      <c r="O91" s="183"/>
      <c r="P91" s="183"/>
      <c r="Q91" s="183"/>
      <c r="R91" s="183"/>
      <c r="S91" s="183"/>
      <c r="T91" s="183"/>
      <c r="U91" s="183"/>
      <c r="V91" s="183"/>
      <c r="W91" s="183"/>
      <c r="X91" s="183"/>
      <c r="Y91" s="183"/>
      <c r="Z91" s="183"/>
      <c r="AA91" s="183"/>
      <c r="AB91" s="183"/>
      <c r="AC91" s="183"/>
      <c r="AD91" s="183"/>
    </row>
    <row r="92" spans="1:30" ht="12.75" customHeight="1">
      <c r="A92" s="171">
        <f>A89</f>
        <v>0</v>
      </c>
      <c r="B92" s="171">
        <f>B89</f>
        <v>0</v>
      </c>
      <c r="C92" s="171" t="str">
        <f>IF(Gremiumgeschlecht="n","das ",IF(Gremiumgeschlecht="w","die ","den "))&amp;C89</f>
        <v>den </v>
      </c>
      <c r="D92" s="171">
        <f>D89</f>
        <v>0</v>
      </c>
      <c r="E92" s="171">
        <f>E89</f>
        <v>0</v>
      </c>
      <c r="F92" s="171">
        <f>F89</f>
        <v>0</v>
      </c>
      <c r="G92" s="171">
        <f>G89</f>
        <v>0</v>
      </c>
      <c r="H92" s="181" t="str">
        <f>TEXT(H89,"TT.MM.JJJJ")</f>
        <v>00.01.1900</v>
      </c>
      <c r="I92" s="171">
        <f>I89</f>
        <v>0</v>
      </c>
      <c r="J92" s="171">
        <f>J89</f>
        <v>0</v>
      </c>
      <c r="K92" s="171">
        <f>K89</f>
        <v>0</v>
      </c>
      <c r="L92" s="181" t="str">
        <f>IF(ISBLANK(Beginn_manuell)=FALSE,TEXT(Beginn_manuell,"TT.MM.JJJJ"),TEXT(L89,"TT.MM.JJJJ"))</f>
        <v>00.01.1900</v>
      </c>
      <c r="M92" s="171">
        <f>IF(Beschäftigungsnummer=1,M89,N89)</f>
        <v>0</v>
      </c>
      <c r="N92" s="363">
        <f>N89</f>
        <v>0</v>
      </c>
      <c r="O92" s="171" t="str">
        <f>VLOOKUP(Befristungsart,Datenblatt!$A$8:$C$10,3,FALSE)</f>
        <v>im Angestelltenverhältnis unbefristet</v>
      </c>
      <c r="P92" s="363">
        <f>P89</f>
        <v>0</v>
      </c>
      <c r="Q92" s="363">
        <f>Q89</f>
        <v>0</v>
      </c>
      <c r="R92" s="171">
        <f>IF(ISTEXT(Arbeitsumfang_manuell),Arbeitsumfang_manuell,IF(ISBLANK(Arbeitsumfang_manuell)=TRUE,IF(Bezugsgröße="h/Monat",R87/Monatsstunden,IF(Bezugsgröße="h/Woche",R87/Wochenstunden,R87/100)),IF(Arbeitsumfang_manuell&lt;=1,Arbeitsumfang_manuell,Arbeitsumfang_manuell/Wochenstunden)))</f>
        <v>0</v>
      </c>
      <c r="S92" s="171" t="str">
        <f>IF(ISTEXT(Arbeitsumfang_manuell),"","= zur Zeit "&amp;FIXED(R92*Wochenstunden,3)&amp;" Wochenstunden")</f>
        <v>= zur Zeit 0,000 Wochenstunden</v>
      </c>
      <c r="T92" s="363">
        <f aca="true" t="shared" si="0" ref="T92:AD92">T89</f>
        <v>0</v>
      </c>
      <c r="U92" s="363">
        <f t="shared" si="0"/>
        <v>0</v>
      </c>
      <c r="V92" s="363">
        <f t="shared" si="0"/>
        <v>0</v>
      </c>
      <c r="W92" s="363">
        <f t="shared" si="0"/>
        <v>0</v>
      </c>
      <c r="X92" s="363">
        <f t="shared" si="0"/>
        <v>0</v>
      </c>
      <c r="Y92" s="363">
        <f t="shared" si="0"/>
        <v>0</v>
      </c>
      <c r="Z92" s="363">
        <f t="shared" si="0"/>
        <v>0</v>
      </c>
      <c r="AA92" s="363">
        <f t="shared" si="0"/>
        <v>0</v>
      </c>
      <c r="AB92" s="363">
        <f t="shared" si="0"/>
        <v>0</v>
      </c>
      <c r="AC92" s="363">
        <f t="shared" si="0"/>
        <v>0</v>
      </c>
      <c r="AD92" s="363">
        <f t="shared" si="0"/>
        <v>0</v>
      </c>
    </row>
    <row r="93" spans="5:12" ht="12.75" customHeight="1">
      <c r="E93" s="171" t="str">
        <f>IF(Mitarbeitergeschlecht="m","Herrn","Frau")</f>
        <v>Frau</v>
      </c>
      <c r="H93" s="181"/>
      <c r="I93" s="171" t="str">
        <f>I89&amp;", "&amp;J89&amp;" "&amp;K89</f>
        <v>,  </v>
      </c>
      <c r="K93" s="171" t="str">
        <f>Wohnort&amp;","</f>
        <v>0,</v>
      </c>
      <c r="L93" s="181"/>
    </row>
    <row r="94" spans="5:8" ht="12.75" customHeight="1">
      <c r="E94" s="171" t="str">
        <f>IF(Mitarbeitergeschlecht="m","Der Mitarbeiter","Die Mitarbeiterin")&amp;" wird beschäftigt als"</f>
        <v>Die Mitarbeiterin wird beschäftigt als</v>
      </c>
      <c r="F94" s="171" t="str">
        <f>"("&amp;Vorname&amp;" "&amp;Name1&amp;")"</f>
        <v>(0 0)</v>
      </c>
      <c r="H94" s="181"/>
    </row>
    <row r="95" spans="5:12" ht="12.75" customHeight="1">
      <c r="E95" s="171" t="str">
        <f>IF(Mitarbeitergeschlecht="m","Mitarbeiter","Mitarbeiterin")</f>
        <v>Mitarbeiterin</v>
      </c>
      <c r="H95" s="181"/>
      <c r="L95" s="181"/>
    </row>
    <row r="96" spans="8:30" ht="12.75" customHeight="1">
      <c r="H96" s="183"/>
      <c r="L96" s="183"/>
      <c r="N96" s="183"/>
      <c r="O96" s="183"/>
      <c r="P96" s="183"/>
      <c r="Q96" s="183"/>
      <c r="R96" s="183"/>
      <c r="S96" s="183"/>
      <c r="T96" s="183"/>
      <c r="U96" s="183"/>
      <c r="V96" s="183"/>
      <c r="W96" s="183"/>
      <c r="X96" s="183"/>
      <c r="Y96" s="183"/>
      <c r="Z96" s="183"/>
      <c r="AA96" s="183"/>
      <c r="AB96" s="183"/>
      <c r="AC96" s="183"/>
      <c r="AD96" s="183"/>
    </row>
    <row r="97" spans="1:26" ht="12.75" customHeight="1">
      <c r="A97" s="182" t="s">
        <v>155</v>
      </c>
      <c r="B97" s="182" t="s">
        <v>132</v>
      </c>
      <c r="C97" s="182" t="s">
        <v>130</v>
      </c>
      <c r="D97" s="182" t="s">
        <v>156</v>
      </c>
      <c r="E97" s="182" t="s">
        <v>157</v>
      </c>
      <c r="F97" s="182" t="s">
        <v>158</v>
      </c>
      <c r="G97" s="182" t="s">
        <v>104</v>
      </c>
      <c r="H97" s="182" t="s">
        <v>134</v>
      </c>
      <c r="I97" s="182" t="s">
        <v>135</v>
      </c>
      <c r="J97" s="182" t="s">
        <v>159</v>
      </c>
      <c r="K97" s="182" t="s">
        <v>160</v>
      </c>
      <c r="L97" s="182" t="s">
        <v>161</v>
      </c>
      <c r="M97" s="182" t="s">
        <v>162</v>
      </c>
      <c r="N97" s="182" t="s">
        <v>163</v>
      </c>
      <c r="O97" s="182" t="s">
        <v>164</v>
      </c>
      <c r="P97" s="182" t="s">
        <v>165</v>
      </c>
      <c r="Q97" s="182" t="s">
        <v>166</v>
      </c>
      <c r="R97" s="182" t="s">
        <v>167</v>
      </c>
      <c r="S97" s="182" t="s">
        <v>168</v>
      </c>
      <c r="T97" s="182" t="s">
        <v>169</v>
      </c>
      <c r="U97" s="182" t="s">
        <v>170</v>
      </c>
      <c r="V97" s="182" t="s">
        <v>171</v>
      </c>
      <c r="W97" s="182" t="s">
        <v>172</v>
      </c>
      <c r="X97" s="182" t="s">
        <v>390</v>
      </c>
      <c r="Y97" s="177">
        <v>3</v>
      </c>
      <c r="Z97" s="171" t="str">
        <f ca="1">"=Datenblatt!R"&amp;CELL("Zeile",Abfrage_von_Sachbearbeiterquery)&amp;"C"&amp;CELL("Spalte",Abfrage_von_Sachbearbeiterquery)&amp;":R"&amp;CELL("Zeile",Abfrage_von_Sachbearbeiterquery)+ROWS(Abfrage_von_Sachbearbeiterquery)-1&amp;"C"&amp;CELL("Spalte",Abfrage_von_Sachbearbeiterquery)+COLUMNS(Abfrage_von_Sachbearbeiterquery)-1</f>
        <v>=Datenblatt!R97C1:R101C24</v>
      </c>
    </row>
    <row r="98" spans="1:24" ht="12.75" customHeight="1">
      <c r="A98" s="171" t="s">
        <v>403</v>
      </c>
      <c r="B98" s="171" t="s">
        <v>404</v>
      </c>
      <c r="C98" s="171" t="s">
        <v>173</v>
      </c>
      <c r="D98" s="171" t="s">
        <v>174</v>
      </c>
      <c r="E98" s="171" t="s">
        <v>424</v>
      </c>
      <c r="F98" s="171" t="s">
        <v>425</v>
      </c>
      <c r="G98" s="171" t="s">
        <v>425</v>
      </c>
      <c r="H98" s="171" t="s">
        <v>426</v>
      </c>
      <c r="I98" s="171">
        <v>61231</v>
      </c>
      <c r="J98" s="171" t="s">
        <v>402</v>
      </c>
      <c r="K98" s="171" t="s">
        <v>415</v>
      </c>
      <c r="L98" s="171" t="s">
        <v>405</v>
      </c>
      <c r="M98" s="171" t="s">
        <v>416</v>
      </c>
      <c r="N98" s="171" t="s">
        <v>406</v>
      </c>
      <c r="O98" s="171" t="s">
        <v>407</v>
      </c>
      <c r="R98" s="171">
        <v>4100255</v>
      </c>
      <c r="U98" s="171">
        <v>52060410</v>
      </c>
      <c r="X98" s="171" t="s">
        <v>417</v>
      </c>
    </row>
    <row r="99" spans="1:24" ht="12.75" customHeight="1">
      <c r="A99" s="171" t="s">
        <v>408</v>
      </c>
      <c r="B99" s="171" t="s">
        <v>409</v>
      </c>
      <c r="C99" s="171" t="s">
        <v>175</v>
      </c>
      <c r="D99" s="171" t="s">
        <v>174</v>
      </c>
      <c r="E99" s="171" t="s">
        <v>424</v>
      </c>
      <c r="F99" s="171" t="s">
        <v>425</v>
      </c>
      <c r="G99" s="171" t="s">
        <v>425</v>
      </c>
      <c r="H99" s="171" t="s">
        <v>426</v>
      </c>
      <c r="I99" s="171">
        <v>61231</v>
      </c>
      <c r="J99" s="171" t="s">
        <v>402</v>
      </c>
      <c r="K99" s="171" t="s">
        <v>418</v>
      </c>
      <c r="L99" s="171" t="s">
        <v>405</v>
      </c>
      <c r="M99" s="171" t="s">
        <v>416</v>
      </c>
      <c r="N99" s="171" t="s">
        <v>410</v>
      </c>
      <c r="O99" s="171" t="s">
        <v>407</v>
      </c>
      <c r="R99" s="171">
        <v>4100255</v>
      </c>
      <c r="U99" s="171">
        <v>52060410</v>
      </c>
      <c r="X99" s="171" t="s">
        <v>419</v>
      </c>
    </row>
    <row r="100" spans="1:24" ht="12.75" customHeight="1">
      <c r="A100" s="171" t="s">
        <v>411</v>
      </c>
      <c r="B100" s="171" t="s">
        <v>412</v>
      </c>
      <c r="C100" s="171" t="s">
        <v>175</v>
      </c>
      <c r="D100" s="171" t="s">
        <v>174</v>
      </c>
      <c r="E100" s="171" t="s">
        <v>424</v>
      </c>
      <c r="F100" s="171" t="s">
        <v>425</v>
      </c>
      <c r="G100" s="171" t="s">
        <v>425</v>
      </c>
      <c r="H100" s="171" t="s">
        <v>426</v>
      </c>
      <c r="I100" s="171">
        <v>61231</v>
      </c>
      <c r="J100" s="171" t="s">
        <v>402</v>
      </c>
      <c r="K100" s="171" t="s">
        <v>420</v>
      </c>
      <c r="L100" s="171" t="s">
        <v>405</v>
      </c>
      <c r="M100" s="171" t="s">
        <v>416</v>
      </c>
      <c r="N100" s="381" t="s">
        <v>413</v>
      </c>
      <c r="O100" s="171" t="s">
        <v>407</v>
      </c>
      <c r="R100" s="171">
        <v>4100255</v>
      </c>
      <c r="U100" s="171">
        <v>52060410</v>
      </c>
      <c r="X100" s="171" t="s">
        <v>421</v>
      </c>
    </row>
    <row r="101" spans="1:24" ht="12.75" customHeight="1">
      <c r="A101" s="171" t="s">
        <v>411</v>
      </c>
      <c r="B101" s="171" t="s">
        <v>412</v>
      </c>
      <c r="C101" s="171" t="s">
        <v>175</v>
      </c>
      <c r="D101" s="171" t="s">
        <v>174</v>
      </c>
      <c r="E101" s="171" t="s">
        <v>424</v>
      </c>
      <c r="F101" s="171" t="s">
        <v>425</v>
      </c>
      <c r="G101" s="171" t="s">
        <v>425</v>
      </c>
      <c r="H101" s="171" t="s">
        <v>426</v>
      </c>
      <c r="I101" s="171">
        <v>61231</v>
      </c>
      <c r="J101" s="171" t="s">
        <v>402</v>
      </c>
      <c r="K101" s="171" t="s">
        <v>420</v>
      </c>
      <c r="L101" s="171" t="s">
        <v>405</v>
      </c>
      <c r="M101" s="171" t="s">
        <v>416</v>
      </c>
      <c r="N101" s="171" t="s">
        <v>413</v>
      </c>
      <c r="O101" s="171" t="s">
        <v>407</v>
      </c>
      <c r="R101" s="171">
        <v>4100255</v>
      </c>
      <c r="U101" s="171">
        <v>52060410</v>
      </c>
      <c r="X101" s="171" t="s">
        <v>421</v>
      </c>
    </row>
    <row r="102" ht="12.75" customHeight="1">
      <c r="N102" s="381"/>
    </row>
    <row r="103" ht="12.75">
      <c r="AE103"/>
    </row>
    <row r="104" ht="12.75">
      <c r="AE104"/>
    </row>
    <row r="105" ht="12.75">
      <c r="AE105"/>
    </row>
    <row r="106" spans="25:30" ht="12.75">
      <c r="Y106" s="183"/>
      <c r="Z106" s="183"/>
      <c r="AA106" s="183"/>
      <c r="AB106" s="183"/>
      <c r="AC106" s="183"/>
      <c r="AD106" s="183"/>
    </row>
    <row r="107" spans="25:30" ht="12.75">
      <c r="Y107" s="183"/>
      <c r="Z107" s="183"/>
      <c r="AA107" s="183"/>
      <c r="AB107" s="183"/>
      <c r="AC107" s="183"/>
      <c r="AD107" s="183"/>
    </row>
    <row r="108" spans="1:7" ht="12.75" customHeight="1">
      <c r="A108" s="169" t="s">
        <v>78</v>
      </c>
      <c r="B108" s="180">
        <v>1</v>
      </c>
      <c r="C108" s="171" t="str">
        <f ca="1">OFFSET(A108,B108,0,1,1)&amp;G108</f>
        <v>E 01 </v>
      </c>
      <c r="E108" s="169" t="s">
        <v>394</v>
      </c>
      <c r="F108" s="180">
        <v>1</v>
      </c>
      <c r="G108" s="171" t="str">
        <f ca="1">OFFSET(E108,F108,0,1,1)</f>
        <v> </v>
      </c>
    </row>
    <row r="109" spans="1:6" ht="12.75" customHeight="1">
      <c r="A109" s="171" t="s">
        <v>192</v>
      </c>
      <c r="E109" s="175" t="s">
        <v>20</v>
      </c>
      <c r="F109" s="171" t="s">
        <v>82</v>
      </c>
    </row>
    <row r="110" spans="1:6" ht="12.75" customHeight="1">
      <c r="A110" s="171" t="s">
        <v>193</v>
      </c>
      <c r="E110" s="175" t="s">
        <v>395</v>
      </c>
      <c r="F110" s="376">
        <v>0.25</v>
      </c>
    </row>
    <row r="111" spans="1:6" ht="12.75" customHeight="1">
      <c r="A111" s="171" t="s">
        <v>194</v>
      </c>
      <c r="E111" s="175" t="s">
        <v>396</v>
      </c>
      <c r="F111" s="376">
        <v>0.5</v>
      </c>
    </row>
    <row r="112" ht="12.75" customHeight="1">
      <c r="A112" s="171" t="s">
        <v>195</v>
      </c>
    </row>
    <row r="113" ht="12.75" customHeight="1">
      <c r="A113" s="171" t="s">
        <v>196</v>
      </c>
    </row>
    <row r="114" ht="12.75" customHeight="1">
      <c r="A114" s="171" t="s">
        <v>197</v>
      </c>
    </row>
    <row r="115" ht="12.75" customHeight="1">
      <c r="A115" s="171" t="s">
        <v>198</v>
      </c>
    </row>
    <row r="116" ht="12.75" customHeight="1">
      <c r="A116" s="171" t="s">
        <v>199</v>
      </c>
    </row>
    <row r="117" ht="12.75" customHeight="1">
      <c r="A117" s="171" t="s">
        <v>200</v>
      </c>
    </row>
    <row r="118" ht="12.75" customHeight="1">
      <c r="A118" s="171" t="s">
        <v>201</v>
      </c>
    </row>
    <row r="119" ht="12.75" customHeight="1">
      <c r="A119" s="171" t="s">
        <v>202</v>
      </c>
    </row>
    <row r="120" ht="12.75" customHeight="1">
      <c r="A120" s="171" t="s">
        <v>203</v>
      </c>
    </row>
    <row r="121" ht="12.75" customHeight="1">
      <c r="A121" s="171" t="s">
        <v>204</v>
      </c>
    </row>
    <row r="122" ht="12.75" customHeight="1">
      <c r="A122" s="171" t="s">
        <v>205</v>
      </c>
    </row>
    <row r="123" ht="12.75" customHeight="1"/>
    <row r="124" spans="1:5" ht="12.75" customHeight="1">
      <c r="A124" s="211" t="s">
        <v>393</v>
      </c>
      <c r="B124" s="212" t="s">
        <v>337</v>
      </c>
      <c r="C124" s="212" t="s">
        <v>338</v>
      </c>
      <c r="D124" s="212" t="s">
        <v>337</v>
      </c>
      <c r="E124" s="212" t="s">
        <v>338</v>
      </c>
    </row>
    <row r="125" spans="1:5" ht="12.75" customHeight="1">
      <c r="A125" s="213" t="s">
        <v>392</v>
      </c>
      <c r="B125" s="214" t="s">
        <v>339</v>
      </c>
      <c r="C125" s="214" t="s">
        <v>339</v>
      </c>
      <c r="D125" s="214" t="s">
        <v>339</v>
      </c>
      <c r="E125" s="214" t="s">
        <v>339</v>
      </c>
    </row>
    <row r="126" spans="1:5" ht="12.75" customHeight="1">
      <c r="A126" s="215">
        <v>0</v>
      </c>
      <c r="B126" s="216">
        <v>1</v>
      </c>
      <c r="C126" s="216">
        <v>2</v>
      </c>
      <c r="D126" s="216" t="s">
        <v>340</v>
      </c>
      <c r="E126" s="216">
        <v>1</v>
      </c>
    </row>
    <row r="127" spans="1:5" ht="12.75" customHeight="1">
      <c r="A127" s="215">
        <v>1</v>
      </c>
      <c r="B127" s="216">
        <v>2</v>
      </c>
      <c r="C127" s="216">
        <v>2</v>
      </c>
      <c r="D127" s="216">
        <v>1</v>
      </c>
      <c r="E127" s="216">
        <v>1</v>
      </c>
    </row>
    <row r="128" spans="1:5" ht="12.75" customHeight="1">
      <c r="A128" s="215">
        <v>2</v>
      </c>
      <c r="B128" s="216">
        <v>2</v>
      </c>
      <c r="C128" s="216">
        <v>3</v>
      </c>
      <c r="D128" s="216">
        <v>1</v>
      </c>
      <c r="E128" s="216">
        <v>2</v>
      </c>
    </row>
    <row r="129" spans="1:5" ht="12.75" customHeight="1">
      <c r="A129" s="215">
        <v>3</v>
      </c>
      <c r="B129" s="216">
        <v>3</v>
      </c>
      <c r="C129" s="216">
        <v>3</v>
      </c>
      <c r="D129" s="216">
        <v>2</v>
      </c>
      <c r="E129" s="216">
        <v>2</v>
      </c>
    </row>
    <row r="130" spans="1:5" ht="12.75" customHeight="1">
      <c r="A130" s="215">
        <v>4</v>
      </c>
      <c r="B130" s="216">
        <v>3</v>
      </c>
      <c r="C130" s="216">
        <v>3</v>
      </c>
      <c r="D130" s="216">
        <v>2</v>
      </c>
      <c r="E130" s="216">
        <v>2</v>
      </c>
    </row>
    <row r="131" spans="1:5" ht="12.75" customHeight="1">
      <c r="A131" s="215">
        <v>5</v>
      </c>
      <c r="B131" s="216">
        <v>3</v>
      </c>
      <c r="C131" s="216">
        <v>4</v>
      </c>
      <c r="D131" s="216">
        <v>2</v>
      </c>
      <c r="E131" s="216">
        <v>3</v>
      </c>
    </row>
    <row r="132" spans="1:5" ht="12.75" customHeight="1">
      <c r="A132" s="215">
        <v>6</v>
      </c>
      <c r="B132" s="216">
        <v>4</v>
      </c>
      <c r="C132" s="216">
        <v>4</v>
      </c>
      <c r="D132" s="216">
        <v>3</v>
      </c>
      <c r="E132" s="216">
        <v>3</v>
      </c>
    </row>
    <row r="133" spans="1:5" ht="12.75" customHeight="1">
      <c r="A133" s="215">
        <v>7</v>
      </c>
      <c r="B133" s="216">
        <v>4</v>
      </c>
      <c r="C133" s="216">
        <v>4</v>
      </c>
      <c r="D133" s="216">
        <v>3</v>
      </c>
      <c r="E133" s="216">
        <v>3</v>
      </c>
    </row>
    <row r="134" spans="1:5" ht="12.75" customHeight="1">
      <c r="A134" s="215">
        <v>8</v>
      </c>
      <c r="B134" s="216">
        <v>4</v>
      </c>
      <c r="C134" s="216">
        <v>5</v>
      </c>
      <c r="D134" s="216">
        <v>3</v>
      </c>
      <c r="E134" s="216">
        <v>4</v>
      </c>
    </row>
    <row r="135" spans="1:5" ht="12.75" customHeight="1">
      <c r="A135" s="215">
        <v>9</v>
      </c>
      <c r="B135" s="216">
        <v>5</v>
      </c>
      <c r="C135" s="216">
        <v>5</v>
      </c>
      <c r="D135" s="216">
        <v>4</v>
      </c>
      <c r="E135" s="216">
        <v>4</v>
      </c>
    </row>
    <row r="136" spans="1:5" ht="12.75" customHeight="1">
      <c r="A136" s="215">
        <v>10</v>
      </c>
      <c r="B136" s="216">
        <v>5</v>
      </c>
      <c r="C136" s="216">
        <v>5</v>
      </c>
      <c r="D136" s="216">
        <v>4</v>
      </c>
      <c r="E136" s="216">
        <v>4</v>
      </c>
    </row>
    <row r="137" spans="1:5" ht="12.75" customHeight="1">
      <c r="A137" s="215">
        <v>11</v>
      </c>
      <c r="B137" s="216">
        <v>5</v>
      </c>
      <c r="C137" s="216">
        <v>6</v>
      </c>
      <c r="D137" s="216">
        <v>4</v>
      </c>
      <c r="E137" s="216">
        <v>5</v>
      </c>
    </row>
    <row r="138" spans="1:5" ht="12.75" customHeight="1">
      <c r="A138" s="215">
        <v>12</v>
      </c>
      <c r="B138" s="216">
        <v>6</v>
      </c>
      <c r="C138" s="216">
        <v>6</v>
      </c>
      <c r="D138" s="216">
        <v>5</v>
      </c>
      <c r="E138" s="216">
        <v>5</v>
      </c>
    </row>
    <row r="139" spans="1:5" ht="12.75" customHeight="1">
      <c r="A139" s="215">
        <v>13</v>
      </c>
      <c r="B139" s="216">
        <v>6</v>
      </c>
      <c r="C139" s="216">
        <v>7</v>
      </c>
      <c r="D139" s="216">
        <v>5</v>
      </c>
      <c r="E139" s="216" t="s">
        <v>341</v>
      </c>
    </row>
    <row r="140" spans="1:5" ht="12.75" customHeight="1">
      <c r="A140" s="215">
        <v>14</v>
      </c>
      <c r="B140" s="216">
        <v>7</v>
      </c>
      <c r="C140" s="216">
        <v>7</v>
      </c>
      <c r="D140" s="216" t="s">
        <v>341</v>
      </c>
      <c r="E140" s="216" t="s">
        <v>341</v>
      </c>
    </row>
    <row r="141" ht="12.75" customHeight="1"/>
    <row r="142" ht="12.75" customHeight="1">
      <c r="A142" s="198" t="s">
        <v>345</v>
      </c>
    </row>
    <row r="143" ht="12.75" customHeight="1">
      <c r="A143" t="s">
        <v>346</v>
      </c>
    </row>
    <row r="144" ht="12.75" customHeight="1">
      <c r="A144" t="s">
        <v>347</v>
      </c>
    </row>
    <row r="145" ht="12.75" customHeight="1">
      <c r="A145" t="s">
        <v>348</v>
      </c>
    </row>
    <row r="146" ht="12.75" customHeight="1">
      <c r="A146" t="s">
        <v>349</v>
      </c>
    </row>
    <row r="147" ht="12.75" customHeight="1">
      <c r="A147" t="s">
        <v>355</v>
      </c>
    </row>
    <row r="148" ht="12.75" customHeight="1">
      <c r="A148" t="s">
        <v>350</v>
      </c>
    </row>
    <row r="149" ht="12.75" customHeight="1">
      <c r="A149" t="s">
        <v>351</v>
      </c>
    </row>
    <row r="150" ht="12.75" customHeight="1">
      <c r="A150" t="s">
        <v>352</v>
      </c>
    </row>
    <row r="151" ht="12.75" customHeight="1">
      <c r="A151" t="s">
        <v>353</v>
      </c>
    </row>
    <row r="152" ht="12.75" customHeight="1">
      <c r="A152" t="s">
        <v>354</v>
      </c>
    </row>
    <row r="153" ht="12.75" customHeight="1"/>
    <row r="154" ht="12.75" customHeight="1"/>
    <row r="155" ht="12.75" customHeight="1"/>
    <row r="156" ht="12.75" customHeight="1"/>
    <row r="157" spans="57:88" ht="12.75" customHeight="1">
      <c r="BE157" s="171" t="s">
        <v>126</v>
      </c>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c r="CB157" s="182"/>
      <c r="CC157" s="182"/>
      <c r="CD157" s="182"/>
      <c r="CE157" s="182"/>
      <c r="CF157" s="182"/>
      <c r="CG157" s="182"/>
      <c r="CH157" s="182"/>
      <c r="CI157" s="182"/>
      <c r="CJ157" s="182"/>
    </row>
    <row r="158" ht="12.75">
      <c r="BE158" s="171" t="s">
        <v>127</v>
      </c>
    </row>
    <row r="159" ht="12.75">
      <c r="BE159" s="171" t="s">
        <v>128</v>
      </c>
    </row>
    <row r="160" ht="12.75">
      <c r="BE160" s="171" t="s">
        <v>129</v>
      </c>
    </row>
    <row r="161" ht="12.75" customHeight="1">
      <c r="BE161" s="171" t="s">
        <v>130</v>
      </c>
    </row>
    <row r="162" ht="12.75" customHeight="1">
      <c r="BE162" s="171" t="s">
        <v>131</v>
      </c>
    </row>
    <row r="163" ht="12.75" customHeight="1">
      <c r="BE163" s="171" t="s">
        <v>132</v>
      </c>
    </row>
    <row r="164" ht="12.75" customHeight="1">
      <c r="BE164" s="171" t="s">
        <v>133</v>
      </c>
    </row>
    <row r="165" ht="12.75" customHeight="1">
      <c r="BE165" s="171" t="s">
        <v>134</v>
      </c>
    </row>
    <row r="166" ht="12.75" customHeight="1">
      <c r="BE166" s="171" t="s">
        <v>135</v>
      </c>
    </row>
    <row r="167" ht="12.75" customHeight="1">
      <c r="BE167" s="171" t="s">
        <v>136</v>
      </c>
    </row>
    <row r="168" ht="12.75" customHeight="1">
      <c r="BE168" s="171" t="s">
        <v>137</v>
      </c>
    </row>
    <row r="169" ht="12.75" customHeight="1">
      <c r="BE169" s="171" t="s">
        <v>138</v>
      </c>
    </row>
    <row r="170" ht="12.75" customHeight="1">
      <c r="BE170" s="171" t="s">
        <v>139</v>
      </c>
    </row>
    <row r="171" spans="31:57" ht="12.75">
      <c r="AE171" s="171" t="s">
        <v>155</v>
      </c>
      <c r="BE171" s="171" t="s">
        <v>140</v>
      </c>
    </row>
    <row r="172" spans="31:57" ht="12.75">
      <c r="AE172" s="171" t="s">
        <v>132</v>
      </c>
      <c r="BE172" s="171" t="s">
        <v>78</v>
      </c>
    </row>
    <row r="173" spans="31:57" ht="12.75">
      <c r="AE173" s="171" t="s">
        <v>130</v>
      </c>
      <c r="BE173" s="171" t="s">
        <v>141</v>
      </c>
    </row>
    <row r="174" spans="31:57" ht="12.75">
      <c r="AE174" s="171" t="s">
        <v>156</v>
      </c>
      <c r="BE174" s="171" t="s">
        <v>142</v>
      </c>
    </row>
    <row r="175" spans="31:57" ht="12.75">
      <c r="AE175" s="171" t="s">
        <v>157</v>
      </c>
      <c r="BE175" s="171" t="s">
        <v>143</v>
      </c>
    </row>
    <row r="176" spans="31:57" ht="12.75" customHeight="1">
      <c r="AE176" s="171" t="s">
        <v>158</v>
      </c>
      <c r="BE176" s="171" t="s">
        <v>144</v>
      </c>
    </row>
    <row r="177" spans="31:57" ht="12.75" customHeight="1">
      <c r="AE177" s="171" t="s">
        <v>104</v>
      </c>
      <c r="BE177" s="171" t="s">
        <v>145</v>
      </c>
    </row>
    <row r="178" spans="31:57" ht="12.75" customHeight="1">
      <c r="AE178" s="171" t="s">
        <v>134</v>
      </c>
      <c r="BE178" s="171" t="s">
        <v>146</v>
      </c>
    </row>
    <row r="179" spans="31:57" ht="12.75" customHeight="1">
      <c r="AE179" s="171" t="s">
        <v>135</v>
      </c>
      <c r="BE179" s="171" t="s">
        <v>147</v>
      </c>
    </row>
    <row r="180" spans="31:57" ht="12.75" customHeight="1">
      <c r="AE180" s="171" t="s">
        <v>159</v>
      </c>
      <c r="BE180" s="171" t="s">
        <v>148</v>
      </c>
    </row>
    <row r="181" spans="31:57" ht="12.75" customHeight="1">
      <c r="AE181" s="171" t="s">
        <v>160</v>
      </c>
      <c r="BE181" s="171" t="s">
        <v>149</v>
      </c>
    </row>
    <row r="182" spans="31:57" ht="12.75" customHeight="1">
      <c r="AE182" s="171" t="s">
        <v>161</v>
      </c>
      <c r="BE182" s="171" t="s">
        <v>150</v>
      </c>
    </row>
    <row r="183" spans="31:57" ht="12.75" customHeight="1">
      <c r="AE183" s="171" t="s">
        <v>162</v>
      </c>
      <c r="BE183" s="171" t="s">
        <v>151</v>
      </c>
    </row>
    <row r="184" spans="31:57" ht="12.75" customHeight="1">
      <c r="AE184" s="171" t="s">
        <v>163</v>
      </c>
      <c r="BE184" s="171" t="s">
        <v>152</v>
      </c>
    </row>
    <row r="185" spans="31:57" ht="12.75" customHeight="1">
      <c r="AE185" s="171" t="s">
        <v>164</v>
      </c>
      <c r="BE185" s="171" t="s">
        <v>153</v>
      </c>
    </row>
    <row r="186" spans="31:57" ht="12.75" customHeight="1">
      <c r="AE186" s="171" t="s">
        <v>165</v>
      </c>
      <c r="BE186" s="171" t="s">
        <v>154</v>
      </c>
    </row>
    <row r="187" ht="12.75" customHeight="1">
      <c r="AE187" s="171" t="s">
        <v>166</v>
      </c>
    </row>
    <row r="188" ht="12.75" customHeight="1">
      <c r="AE188" s="171" t="s">
        <v>167</v>
      </c>
    </row>
    <row r="189" ht="12.75" customHeight="1">
      <c r="AE189" s="171" t="s">
        <v>168</v>
      </c>
    </row>
    <row r="190" ht="12.75" customHeight="1">
      <c r="AE190" s="171" t="s">
        <v>169</v>
      </c>
    </row>
    <row r="191" ht="12.75" customHeight="1">
      <c r="AE191" s="171" t="s">
        <v>170</v>
      </c>
    </row>
    <row r="192" ht="12.75" customHeight="1">
      <c r="AE192" s="171" t="s">
        <v>171</v>
      </c>
    </row>
    <row r="193" ht="12.75" customHeight="1">
      <c r="AE193" s="171" t="s">
        <v>172</v>
      </c>
    </row>
    <row r="194" ht="12.75" customHeight="1"/>
    <row r="195" ht="12.75" customHeight="1"/>
    <row r="196" ht="12.75" customHeight="1"/>
    <row r="197" ht="12.75" customHeight="1"/>
    <row r="198" ht="12.75" customHeight="1"/>
    <row r="199" ht="12.75" customHeight="1"/>
    <row r="200" ht="12.75" customHeight="1"/>
    <row r="201" ht="12.75" customHeight="1"/>
    <row r="202" spans="32:47" ht="12.75">
      <c r="AF202" s="173"/>
      <c r="AG202" s="173"/>
      <c r="AH202" s="173"/>
      <c r="AI202" s="173"/>
      <c r="AJ202" s="173"/>
      <c r="AK202" s="173"/>
      <c r="AL202" s="173"/>
      <c r="AM202" s="173"/>
      <c r="AN202" s="173"/>
      <c r="AO202" s="173"/>
      <c r="AP202" s="173"/>
      <c r="AQ202" s="173"/>
      <c r="AR202" s="173"/>
      <c r="AS202" s="173"/>
      <c r="AT202" s="173"/>
      <c r="AU202" s="173"/>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Evang. Regionalverwaltung Wetterau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Franke</dc:creator>
  <cp:keywords/>
  <dc:description/>
  <cp:lastModifiedBy>Jungmann, Birgit</cp:lastModifiedBy>
  <cp:lastPrinted>2022-05-09T07:54:32Z</cp:lastPrinted>
  <dcterms:created xsi:type="dcterms:W3CDTF">2005-11-30T07:58:26Z</dcterms:created>
  <dcterms:modified xsi:type="dcterms:W3CDTF">2022-12-19T07:59:09Z</dcterms:modified>
  <cp:category/>
  <cp:version/>
  <cp:contentType/>
  <cp:contentStatus/>
</cp:coreProperties>
</file>